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690" yWindow="-15" windowWidth="13500" windowHeight="9645"/>
  </bookViews>
  <sheets>
    <sheet name="월 요금계산" sheetId="19" r:id="rId1"/>
    <sheet name="설정" sheetId="28" r:id="rId2"/>
    <sheet name="SKY, LG 비교" sheetId="29" state="hidden" r:id="rId3"/>
    <sheet name="단말기 스펙" sheetId="21" state="hidden" r:id="rId4"/>
    <sheet name="주력요금제" sheetId="30" state="hidden" r:id="rId5"/>
    <sheet name="LTE WARP" sheetId="31" state="hidden" r:id="rId6"/>
    <sheet name="olleh_LTE,3G" sheetId="32" state="hidden" r:id="rId7"/>
  </sheets>
  <definedNames>
    <definedName name="KT할부개월">설정!$V$5:$V$7</definedName>
    <definedName name="SKT할부개월">설정!$U$5:$U$7</definedName>
  </definedNames>
  <calcPr calcId="125725"/>
</workbook>
</file>

<file path=xl/calcChain.xml><?xml version="1.0" encoding="utf-8"?>
<calcChain xmlns="http://schemas.openxmlformats.org/spreadsheetml/2006/main">
  <c r="D12" i="19"/>
  <c r="S30" i="28"/>
  <c r="S31"/>
  <c r="F34" i="19"/>
  <c r="D34"/>
  <c r="H34"/>
  <c r="T31" i="28"/>
  <c r="S14"/>
  <c r="S15"/>
  <c r="S16"/>
  <c r="S17"/>
  <c r="S18"/>
  <c r="S19"/>
  <c r="S20"/>
  <c r="S21"/>
  <c r="S22"/>
  <c r="S23"/>
  <c r="S24"/>
  <c r="S33"/>
  <c r="T24"/>
  <c r="T15"/>
  <c r="T16"/>
  <c r="T17"/>
  <c r="T19"/>
  <c r="T20"/>
  <c r="T22"/>
  <c r="X17"/>
  <c r="Z17" s="1"/>
  <c r="W17"/>
  <c r="V17"/>
  <c r="U17"/>
  <c r="U24"/>
  <c r="U23"/>
  <c r="U22"/>
  <c r="U21"/>
  <c r="U20"/>
  <c r="U19"/>
  <c r="U18"/>
  <c r="U16"/>
  <c r="U15"/>
  <c r="U14"/>
  <c r="V24"/>
  <c r="V23"/>
  <c r="V22"/>
  <c r="V21"/>
  <c r="V20"/>
  <c r="V19"/>
  <c r="V18"/>
  <c r="V16"/>
  <c r="V15"/>
  <c r="V14"/>
  <c r="V33"/>
  <c r="V32"/>
  <c r="V31"/>
  <c r="V30"/>
  <c r="U33"/>
  <c r="U32"/>
  <c r="U31"/>
  <c r="U30"/>
  <c r="W33"/>
  <c r="J33" s="1"/>
  <c r="W32"/>
  <c r="W31"/>
  <c r="X33"/>
  <c r="X32"/>
  <c r="X31"/>
  <c r="M31" s="1"/>
  <c r="I33" i="19" s="1"/>
  <c r="X30" i="28"/>
  <c r="T32"/>
  <c r="T30"/>
  <c r="W30"/>
  <c r="X14"/>
  <c r="X18"/>
  <c r="X21"/>
  <c r="X23"/>
  <c r="X24"/>
  <c r="X22"/>
  <c r="Z22" s="1"/>
  <c r="X20"/>
  <c r="X19"/>
  <c r="Z19" s="1"/>
  <c r="X16"/>
  <c r="X15"/>
  <c r="Z15" s="1"/>
  <c r="Z16" l="1"/>
  <c r="K33"/>
  <c r="I33"/>
  <c r="J35" i="19"/>
  <c r="N30" i="28"/>
  <c r="J32" i="19" s="1"/>
  <c r="N32" i="28"/>
  <c r="J34" i="19" s="1"/>
  <c r="N31" i="28"/>
  <c r="J33" i="19" s="1"/>
  <c r="Q32" i="28"/>
  <c r="O34" i="19" s="1"/>
  <c r="P31" i="28"/>
  <c r="M33" i="19" s="1"/>
  <c r="N24" i="28"/>
  <c r="P24"/>
  <c r="M24"/>
  <c r="O24"/>
  <c r="N22"/>
  <c r="P22"/>
  <c r="M22"/>
  <c r="O22"/>
  <c r="N20"/>
  <c r="P20"/>
  <c r="M20"/>
  <c r="O20"/>
  <c r="N19"/>
  <c r="P19"/>
  <c r="M19"/>
  <c r="O19"/>
  <c r="N17"/>
  <c r="P17"/>
  <c r="M17"/>
  <c r="J13" i="19" s="1"/>
  <c r="O17" i="28"/>
  <c r="N16"/>
  <c r="P16"/>
  <c r="M16"/>
  <c r="O16"/>
  <c r="O15"/>
  <c r="M15"/>
  <c r="N15"/>
  <c r="P15"/>
  <c r="L35" i="19"/>
  <c r="I35"/>
  <c r="M35"/>
  <c r="O30" i="28"/>
  <c r="L32" i="19" s="1"/>
  <c r="P30" i="28"/>
  <c r="M32" i="19" s="1"/>
  <c r="M30" i="28"/>
  <c r="I32" i="19" s="1"/>
  <c r="M32" i="28"/>
  <c r="I34" i="19" s="1"/>
  <c r="P32" i="28"/>
  <c r="M34" i="19" s="1"/>
  <c r="O32" i="28"/>
  <c r="L34" i="19" s="1"/>
  <c r="O31" i="28"/>
  <c r="L33" i="19" s="1"/>
  <c r="Z20" i="28"/>
  <c r="J31"/>
  <c r="F33" i="19" s="1"/>
  <c r="I31" i="28"/>
  <c r="D33" i="19" s="1"/>
  <c r="Y33" i="28"/>
  <c r="F35" i="19"/>
  <c r="D35"/>
  <c r="Y30" i="28"/>
  <c r="K30"/>
  <c r="H32" i="19" s="1"/>
  <c r="I30" i="28"/>
  <c r="D32" i="19" s="1"/>
  <c r="J30" i="28"/>
  <c r="F32" i="19" s="1"/>
  <c r="Z30" i="28"/>
  <c r="Z32"/>
  <c r="Z31"/>
  <c r="Y31"/>
  <c r="H35" i="19"/>
  <c r="Y17" i="28"/>
  <c r="Q30"/>
  <c r="O32" i="19" s="1"/>
  <c r="L13"/>
  <c r="N13"/>
  <c r="K17" i="28"/>
  <c r="I13" i="19" s="1"/>
  <c r="I17" i="28"/>
  <c r="F13" i="19" s="1"/>
  <c r="H17" i="28"/>
  <c r="D13" i="19" s="1"/>
  <c r="J17" i="28"/>
  <c r="H13" i="19" s="1"/>
  <c r="O13"/>
  <c r="O35"/>
  <c r="Q31" i="28"/>
  <c r="O33" i="19" s="1"/>
  <c r="K31" i="28"/>
  <c r="H33" i="19" s="1"/>
  <c r="Z24" i="28"/>
  <c r="W14"/>
  <c r="Y14" s="1"/>
  <c r="W18"/>
  <c r="Y18" s="1"/>
  <c r="W21"/>
  <c r="Y21" s="1"/>
  <c r="W23"/>
  <c r="Y23" s="1"/>
  <c r="W24"/>
  <c r="Y24" s="1"/>
  <c r="W22"/>
  <c r="Y22" s="1"/>
  <c r="W20"/>
  <c r="Y20" s="1"/>
  <c r="W16"/>
  <c r="Y16" s="1"/>
  <c r="W19"/>
  <c r="Y19" s="1"/>
  <c r="W15"/>
  <c r="Y15" s="1"/>
  <c r="I24" l="1"/>
  <c r="K14"/>
  <c r="K18"/>
  <c r="K21"/>
  <c r="K23"/>
  <c r="K24"/>
  <c r="K22"/>
  <c r="H20"/>
  <c r="J19"/>
  <c r="K16"/>
  <c r="H15"/>
  <c r="N12" i="19" l="1"/>
  <c r="L12"/>
  <c r="O12"/>
  <c r="J16"/>
  <c r="O16"/>
  <c r="N16"/>
  <c r="L16"/>
  <c r="L20"/>
  <c r="J20"/>
  <c r="O20"/>
  <c r="O11"/>
  <c r="L11"/>
  <c r="J11"/>
  <c r="N15"/>
  <c r="L15"/>
  <c r="J18"/>
  <c r="N18"/>
  <c r="O18"/>
  <c r="J20" i="28"/>
  <c r="H16" i="19" s="1"/>
  <c r="I20" i="28"/>
  <c r="I19"/>
  <c r="F15" i="19" s="1"/>
  <c r="H19" i="28"/>
  <c r="D15" i="19" s="1"/>
  <c r="H18" i="28"/>
  <c r="D14" i="19" s="1"/>
  <c r="I18" i="28"/>
  <c r="F14" i="19" s="1"/>
  <c r="H23" i="28"/>
  <c r="I23"/>
  <c r="F19" i="19" s="1"/>
  <c r="H22" i="28"/>
  <c r="D18" i="19" s="1"/>
  <c r="I22" i="28"/>
  <c r="F18" i="19" s="1"/>
  <c r="H16" i="28"/>
  <c r="I16"/>
  <c r="K15"/>
  <c r="I11" i="19" s="1"/>
  <c r="J15" i="28"/>
  <c r="H11" i="19" s="1"/>
  <c r="H14" i="28"/>
  <c r="D10" i="19" s="1"/>
  <c r="I14" i="28"/>
  <c r="F10" i="19" s="1"/>
  <c r="H21" i="28"/>
  <c r="I21"/>
  <c r="F17" i="19" s="1"/>
  <c r="H24" i="28"/>
  <c r="D20" i="19" s="1"/>
  <c r="F20"/>
  <c r="K20" i="28"/>
  <c r="I16" i="19" s="1"/>
  <c r="K19" i="28"/>
  <c r="J18"/>
  <c r="H14" i="19" s="1"/>
  <c r="J23" i="28"/>
  <c r="H19" i="19" s="1"/>
  <c r="J22" i="28"/>
  <c r="H18" i="19" s="1"/>
  <c r="J16" i="28"/>
  <c r="H12" i="19" s="1"/>
  <c r="I15" i="28"/>
  <c r="F11" i="19" s="1"/>
  <c r="J14" i="28"/>
  <c r="H10" i="19" s="1"/>
  <c r="J21" i="28"/>
  <c r="H17" i="19" s="1"/>
  <c r="J24" i="28"/>
  <c r="H20" i="19" s="1"/>
  <c r="J12"/>
  <c r="N20"/>
  <c r="N11"/>
  <c r="L18"/>
  <c r="D16"/>
  <c r="F16"/>
  <c r="I20"/>
  <c r="I17"/>
  <c r="D17"/>
  <c r="I10"/>
  <c r="D11"/>
  <c r="H15"/>
  <c r="I18"/>
  <c r="I19"/>
  <c r="D19"/>
  <c r="I14"/>
  <c r="I12"/>
  <c r="F12"/>
  <c r="I15" l="1"/>
  <c r="O15"/>
  <c r="J15"/>
</calcChain>
</file>

<file path=xl/sharedStrings.xml><?xml version="1.0" encoding="utf-8"?>
<sst xmlns="http://schemas.openxmlformats.org/spreadsheetml/2006/main" count="707" uniqueCount="400">
  <si>
    <t>베가 LTE</t>
    <phoneticPr fontId="1" type="noConversion"/>
  </si>
  <si>
    <t>옵티머스 LTE</t>
    <phoneticPr fontId="1" type="noConversion"/>
  </si>
  <si>
    <t>200분</t>
    <phoneticPr fontId="1" type="noConversion"/>
  </si>
  <si>
    <t>160분</t>
    <phoneticPr fontId="1" type="noConversion"/>
  </si>
  <si>
    <t>1000분</t>
    <phoneticPr fontId="1" type="noConversion"/>
  </si>
  <si>
    <t>제조사</t>
    <phoneticPr fontId="1" type="noConversion"/>
  </si>
  <si>
    <t>카메라 화소</t>
    <phoneticPr fontId="1" type="noConversion"/>
  </si>
  <si>
    <t>특징</t>
    <phoneticPr fontId="1" type="noConversion"/>
  </si>
  <si>
    <t>후면</t>
    <phoneticPr fontId="1" type="noConversion"/>
  </si>
  <si>
    <t>전면</t>
    <phoneticPr fontId="1" type="noConversion"/>
  </si>
  <si>
    <t>아이폰 4S</t>
    <phoneticPr fontId="1" type="noConversion"/>
  </si>
  <si>
    <t>1.0</t>
    <phoneticPr fontId="1" type="noConversion"/>
  </si>
  <si>
    <t>512</t>
    <phoneticPr fontId="1" type="noConversion"/>
  </si>
  <si>
    <t>1420</t>
    <phoneticPr fontId="1" type="noConversion"/>
  </si>
  <si>
    <t>일체형</t>
    <phoneticPr fontId="1" type="noConversion"/>
  </si>
  <si>
    <t>800</t>
    <phoneticPr fontId="1" type="noConversion"/>
  </si>
  <si>
    <t>아이폰 4</t>
    <phoneticPr fontId="1" type="noConversion"/>
  </si>
  <si>
    <t>500</t>
    <phoneticPr fontId="1" type="noConversion"/>
  </si>
  <si>
    <t>삼성</t>
    <phoneticPr fontId="1" type="noConversion"/>
  </si>
  <si>
    <t>1.2</t>
    <phoneticPr fontId="1" type="noConversion"/>
  </si>
  <si>
    <t>1024</t>
    <phoneticPr fontId="1" type="noConversion"/>
  </si>
  <si>
    <t>1650</t>
    <phoneticPr fontId="1" type="noConversion"/>
  </si>
  <si>
    <t>착탈식</t>
    <phoneticPr fontId="1" type="noConversion"/>
  </si>
  <si>
    <t>200</t>
    <phoneticPr fontId="1" type="noConversion"/>
  </si>
  <si>
    <t>16</t>
    <phoneticPr fontId="1" type="noConversion"/>
  </si>
  <si>
    <t>갤럭시 넥서스</t>
    <phoneticPr fontId="1" type="noConversion"/>
  </si>
  <si>
    <t>4.65</t>
    <phoneticPr fontId="1" type="noConversion"/>
  </si>
  <si>
    <t>1.5</t>
    <phoneticPr fontId="1" type="noConversion"/>
  </si>
  <si>
    <t>130</t>
    <phoneticPr fontId="1" type="noConversion"/>
  </si>
  <si>
    <t>4</t>
    <phoneticPr fontId="1" type="noConversion"/>
  </si>
  <si>
    <t>1850</t>
    <phoneticPr fontId="1" type="noConversion"/>
  </si>
  <si>
    <t>2500</t>
    <phoneticPr fontId="1" type="noConversion"/>
  </si>
  <si>
    <t>SKY</t>
    <phoneticPr fontId="1" type="noConversion"/>
  </si>
  <si>
    <t>베가 레이서</t>
    <phoneticPr fontId="1" type="noConversion"/>
  </si>
  <si>
    <t>4.3</t>
    <phoneticPr fontId="1" type="noConversion"/>
  </si>
  <si>
    <t>베가 LTE</t>
    <phoneticPr fontId="1" type="noConversion"/>
  </si>
  <si>
    <t>4.5</t>
    <phoneticPr fontId="1" type="noConversion"/>
  </si>
  <si>
    <t>베가 LTE M</t>
    <phoneticPr fontId="1" type="noConversion"/>
  </si>
  <si>
    <t>1830</t>
    <phoneticPr fontId="1" type="noConversion"/>
  </si>
  <si>
    <t>LG</t>
    <phoneticPr fontId="1" type="noConversion"/>
  </si>
  <si>
    <t>프라다 3.0</t>
    <phoneticPr fontId="1" type="noConversion"/>
  </si>
  <si>
    <t>1540</t>
    <phoneticPr fontId="1" type="noConversion"/>
  </si>
  <si>
    <t>옵티머스 LTE</t>
    <phoneticPr fontId="1" type="noConversion"/>
  </si>
  <si>
    <t>갤럭시탭 10.1</t>
    <phoneticPr fontId="1" type="noConversion"/>
  </si>
  <si>
    <t>갤럭시탭 8.9</t>
    <phoneticPr fontId="1" type="noConversion"/>
  </si>
  <si>
    <t>아이패드 2</t>
    <phoneticPr fontId="1" type="noConversion"/>
  </si>
  <si>
    <t>1.08</t>
    <phoneticPr fontId="1" type="noConversion"/>
  </si>
  <si>
    <t>1750</t>
    <phoneticPr fontId="1" type="noConversion"/>
  </si>
  <si>
    <t>옵티머스 Tag</t>
    <phoneticPr fontId="1" type="noConversion"/>
  </si>
  <si>
    <t>일체형</t>
    <phoneticPr fontId="1" type="noConversion"/>
  </si>
  <si>
    <t>내장</t>
    <phoneticPr fontId="1" type="noConversion"/>
  </si>
  <si>
    <t>뉴 아이패드</t>
    <phoneticPr fontId="1" type="noConversion"/>
  </si>
  <si>
    <t>KT끼리 무료통화</t>
    <phoneticPr fontId="1" type="noConversion"/>
  </si>
  <si>
    <t>베가 레이서 2</t>
    <phoneticPr fontId="1" type="noConversion"/>
  </si>
  <si>
    <t>베가 LTE EX</t>
    <phoneticPr fontId="1" type="noConversion"/>
  </si>
  <si>
    <t>4.8</t>
    <phoneticPr fontId="1" type="noConversion"/>
  </si>
  <si>
    <t>1.5</t>
    <phoneticPr fontId="1" type="noConversion"/>
  </si>
  <si>
    <t>2020</t>
    <phoneticPr fontId="1" type="noConversion"/>
  </si>
  <si>
    <t>화면</t>
    <phoneticPr fontId="1" type="noConversion"/>
  </si>
  <si>
    <t>(")</t>
  </si>
  <si>
    <t>핏네임</t>
    <phoneticPr fontId="1" type="noConversion"/>
  </si>
  <si>
    <t>착탈식</t>
    <phoneticPr fontId="1" type="noConversion"/>
  </si>
  <si>
    <t>배터리 용량</t>
    <phoneticPr fontId="1" type="noConversion"/>
  </si>
  <si>
    <t>(mAh)</t>
  </si>
  <si>
    <t>형태</t>
    <phoneticPr fontId="1" type="noConversion"/>
  </si>
  <si>
    <t>배터리</t>
    <phoneticPr fontId="1" type="noConversion"/>
  </si>
  <si>
    <t>CPU</t>
    <phoneticPr fontId="1" type="noConversion"/>
  </si>
  <si>
    <t>(GHz)</t>
    <phoneticPr fontId="1" type="noConversion"/>
  </si>
  <si>
    <t>(MB)</t>
    <phoneticPr fontId="1" type="noConversion"/>
  </si>
  <si>
    <t xml:space="preserve">RAM </t>
    <phoneticPr fontId="1" type="noConversion"/>
  </si>
  <si>
    <t>(GB)</t>
    <phoneticPr fontId="1" type="noConversion"/>
  </si>
  <si>
    <t>외장</t>
    <phoneticPr fontId="1" type="noConversion"/>
  </si>
  <si>
    <t>지원</t>
    <phoneticPr fontId="1" type="noConversion"/>
  </si>
  <si>
    <t>X</t>
    <phoneticPr fontId="1" type="noConversion"/>
  </si>
  <si>
    <t>16</t>
    <phoneticPr fontId="1" type="noConversion"/>
  </si>
  <si>
    <t>O</t>
    <phoneticPr fontId="1" type="noConversion"/>
  </si>
  <si>
    <t>할부</t>
    <phoneticPr fontId="1" type="noConversion"/>
  </si>
  <si>
    <t>LTE 알340</t>
    <phoneticPr fontId="1" type="noConversion"/>
  </si>
  <si>
    <t>LTE 340</t>
    <phoneticPr fontId="1" type="noConversion"/>
  </si>
  <si>
    <t>LTE 알420</t>
    <phoneticPr fontId="1" type="noConversion"/>
  </si>
  <si>
    <t>750MB</t>
    <phoneticPr fontId="1" type="noConversion"/>
  </si>
  <si>
    <t>33000알</t>
    <phoneticPr fontId="1" type="noConversion"/>
  </si>
  <si>
    <t>52000알</t>
    <phoneticPr fontId="1" type="noConversion"/>
  </si>
  <si>
    <t>1.5GB</t>
    <phoneticPr fontId="1" type="noConversion"/>
  </si>
  <si>
    <t>개월</t>
  </si>
  <si>
    <t>250분</t>
    <phoneticPr fontId="1" type="noConversion"/>
  </si>
  <si>
    <t>200건</t>
    <phoneticPr fontId="1" type="noConversion"/>
  </si>
  <si>
    <t>250건</t>
    <phoneticPr fontId="1" type="noConversion"/>
  </si>
  <si>
    <t>350건</t>
    <phoneticPr fontId="1" type="noConversion"/>
  </si>
  <si>
    <t>500MB</t>
    <phoneticPr fontId="1" type="noConversion"/>
  </si>
  <si>
    <t>1GB</t>
    <phoneticPr fontId="1" type="noConversion"/>
  </si>
  <si>
    <t>모델</t>
    <phoneticPr fontId="1" type="noConversion"/>
  </si>
  <si>
    <t>LTE 420</t>
    <phoneticPr fontId="1" type="noConversion"/>
  </si>
  <si>
    <t>LTE 520</t>
    <phoneticPr fontId="1" type="noConversion"/>
  </si>
  <si>
    <t>LTE 620</t>
    <phoneticPr fontId="1" type="noConversion"/>
  </si>
  <si>
    <t>3000분</t>
    <phoneticPr fontId="1" type="noConversion"/>
  </si>
  <si>
    <t>LTE팅34</t>
    <phoneticPr fontId="1" type="noConversion"/>
  </si>
  <si>
    <t>LTE34</t>
    <phoneticPr fontId="1" type="noConversion"/>
  </si>
  <si>
    <t>LTE팅42</t>
    <phoneticPr fontId="1" type="noConversion"/>
  </si>
  <si>
    <t>LTE42</t>
    <phoneticPr fontId="1" type="noConversion"/>
  </si>
  <si>
    <t>LTE52</t>
    <phoneticPr fontId="1" type="noConversion"/>
  </si>
  <si>
    <t>LTE62</t>
    <phoneticPr fontId="1" type="noConversion"/>
  </si>
  <si>
    <t>34000별</t>
    <phoneticPr fontId="1" type="noConversion"/>
  </si>
  <si>
    <t>120분</t>
    <phoneticPr fontId="1" type="noConversion"/>
  </si>
  <si>
    <t>52000별</t>
    <phoneticPr fontId="1" type="noConversion"/>
  </si>
  <si>
    <t>180분</t>
    <phoneticPr fontId="1" type="noConversion"/>
  </si>
  <si>
    <t>350분</t>
    <phoneticPr fontId="1" type="noConversion"/>
  </si>
  <si>
    <t>문자무제한</t>
    <phoneticPr fontId="1" type="noConversion"/>
  </si>
  <si>
    <t>이자</t>
    <phoneticPr fontId="1" type="noConversion"/>
  </si>
  <si>
    <t>애플</t>
    <phoneticPr fontId="1" type="noConversion"/>
  </si>
  <si>
    <t>갤럭시 SⅡ</t>
    <phoneticPr fontId="1" type="noConversion"/>
  </si>
  <si>
    <t>갤럭시 SⅡ LTE</t>
    <phoneticPr fontId="1" type="noConversion"/>
  </si>
  <si>
    <t>갤럭시 SⅡ HD</t>
    <phoneticPr fontId="1" type="noConversion"/>
  </si>
  <si>
    <t>SKT</t>
    <phoneticPr fontId="1" type="noConversion"/>
  </si>
  <si>
    <t>550MB</t>
    <phoneticPr fontId="1" type="noConversion"/>
  </si>
  <si>
    <t>1.1GB</t>
    <phoneticPr fontId="1" type="noConversion"/>
  </si>
  <si>
    <t>2GB</t>
    <phoneticPr fontId="1" type="noConversion"/>
  </si>
  <si>
    <t>5GB</t>
    <phoneticPr fontId="1" type="noConversion"/>
  </si>
  <si>
    <t>2.5GB</t>
    <phoneticPr fontId="1" type="noConversion"/>
  </si>
  <si>
    <t>6GB</t>
    <phoneticPr fontId="1" type="noConversion"/>
  </si>
  <si>
    <t>요금제</t>
    <phoneticPr fontId="1" type="noConversion"/>
  </si>
  <si>
    <t>기본료</t>
    <phoneticPr fontId="1" type="noConversion"/>
  </si>
  <si>
    <t>음성</t>
    <phoneticPr fontId="1" type="noConversion"/>
  </si>
  <si>
    <t>문자</t>
    <phoneticPr fontId="1" type="noConversion"/>
  </si>
  <si>
    <t>데이터</t>
    <phoneticPr fontId="1" type="noConversion"/>
  </si>
  <si>
    <t>250분</t>
    <phoneticPr fontId="1" type="noConversion"/>
  </si>
  <si>
    <t>KT</t>
    <phoneticPr fontId="1" type="noConversion"/>
  </si>
  <si>
    <t>-</t>
    <phoneticPr fontId="1" type="noConversion"/>
  </si>
  <si>
    <t>SKT할인</t>
    <phoneticPr fontId="1" type="noConversion"/>
  </si>
  <si>
    <t>KT할인</t>
    <phoneticPr fontId="1" type="noConversion"/>
  </si>
  <si>
    <t>(만원)</t>
    <phoneticPr fontId="1" type="noConversion"/>
  </si>
  <si>
    <t>4.8</t>
    <phoneticPr fontId="1" type="noConversion"/>
  </si>
  <si>
    <t>Olleh LTE WARP</t>
    <phoneticPr fontId="1" type="noConversion"/>
  </si>
  <si>
    <t>T 4G LTE</t>
    <phoneticPr fontId="1" type="noConversion"/>
  </si>
  <si>
    <t>혜택</t>
    <phoneticPr fontId="1" type="noConversion"/>
  </si>
  <si>
    <t>20,000원</t>
  </si>
  <si>
    <t>T Freemium</t>
    <phoneticPr fontId="1" type="noConversion"/>
  </si>
  <si>
    <t>4.8</t>
    <phoneticPr fontId="1" type="noConversion"/>
  </si>
  <si>
    <t>O</t>
    <phoneticPr fontId="1" type="noConversion"/>
  </si>
  <si>
    <t>출고가</t>
    <phoneticPr fontId="1" type="noConversion"/>
  </si>
  <si>
    <t>갤럭시 R</t>
    <phoneticPr fontId="1" type="noConversion"/>
  </si>
  <si>
    <t>O</t>
    <phoneticPr fontId="1" type="noConversion"/>
  </si>
  <si>
    <t>1.5</t>
    <phoneticPr fontId="1" type="noConversion"/>
  </si>
  <si>
    <t>착탈식</t>
    <phoneticPr fontId="1" type="noConversion"/>
  </si>
  <si>
    <t>2011년 4월 29일</t>
    <phoneticPr fontId="1" type="noConversion"/>
  </si>
  <si>
    <t>2011년 11월 28일</t>
    <phoneticPr fontId="1" type="noConversion"/>
  </si>
  <si>
    <t>2011년 9월 28일</t>
    <phoneticPr fontId="1" type="noConversion"/>
  </si>
  <si>
    <t>2011년 10월 27일</t>
    <phoneticPr fontId="1" type="noConversion"/>
  </si>
  <si>
    <t>2011년 11월 28일</t>
    <phoneticPr fontId="1" type="noConversion"/>
  </si>
  <si>
    <t>-</t>
    <phoneticPr fontId="1" type="noConversion"/>
  </si>
  <si>
    <t>2011년 6월 10일</t>
    <phoneticPr fontId="1" type="noConversion"/>
  </si>
  <si>
    <t>2011년 10월 6일</t>
    <phoneticPr fontId="1" type="noConversion"/>
  </si>
  <si>
    <t>2011년 12월 12일</t>
    <phoneticPr fontId="1" type="noConversion"/>
  </si>
  <si>
    <t>2012년 5월 3일</t>
    <phoneticPr fontId="1" type="noConversion"/>
  </si>
  <si>
    <t>2011년 11월 11일</t>
    <phoneticPr fontId="1" type="noConversion"/>
  </si>
  <si>
    <t>베가 레이서 2</t>
    <phoneticPr fontId="1" type="noConversion"/>
  </si>
  <si>
    <t>갤럭시 SⅢ</t>
    <phoneticPr fontId="1" type="noConversion"/>
  </si>
  <si>
    <t>갤럭시 노트</t>
    <phoneticPr fontId="1" type="noConversion"/>
  </si>
  <si>
    <t>옵티머스 LTE 2</t>
    <phoneticPr fontId="1" type="noConversion"/>
  </si>
  <si>
    <t>2011년 12월 28일</t>
    <phoneticPr fontId="1" type="noConversion"/>
  </si>
  <si>
    <t>2011년 10월 10일</t>
    <phoneticPr fontId="1" type="noConversion"/>
  </si>
  <si>
    <t>2012년 05월 17일</t>
    <phoneticPr fontId="1" type="noConversion"/>
  </si>
  <si>
    <t>2011년 7월 20일</t>
    <phoneticPr fontId="1" type="noConversion"/>
  </si>
  <si>
    <t>2012년 4월 20일</t>
    <phoneticPr fontId="1" type="noConversion"/>
  </si>
  <si>
    <t>옵티머스 LTE Ⅱ</t>
    <phoneticPr fontId="1" type="noConversion"/>
  </si>
  <si>
    <t>LG-SU640/LU6200</t>
    <phoneticPr fontId="1" type="noConversion"/>
  </si>
  <si>
    <t>LG-F160(S,K,L)</t>
    <phoneticPr fontId="1" type="noConversion"/>
  </si>
  <si>
    <t>IM-A810(S/K)</t>
    <phoneticPr fontId="1" type="noConversion"/>
  </si>
  <si>
    <t>IM-A830(S/K/L)</t>
    <phoneticPr fontId="1" type="noConversion"/>
  </si>
  <si>
    <t>LG전자</t>
    <phoneticPr fontId="1" type="noConversion"/>
  </si>
  <si>
    <t>통신사</t>
    <phoneticPr fontId="1" type="noConversion"/>
  </si>
  <si>
    <t>SK텔레콤, LG유플러스</t>
    <phoneticPr fontId="1" type="noConversion"/>
  </si>
  <si>
    <t>SK텔레콤, KT, LG유플러스</t>
    <phoneticPr fontId="1" type="noConversion"/>
  </si>
  <si>
    <t>발매일</t>
    <phoneticPr fontId="1" type="noConversion"/>
  </si>
  <si>
    <t>2011년 10월 10일</t>
    <phoneticPr fontId="1" type="noConversion"/>
  </si>
  <si>
    <t>2012년 5월 17일</t>
    <phoneticPr fontId="1" type="noConversion"/>
  </si>
  <si>
    <t>전원</t>
    <phoneticPr fontId="1" type="noConversion"/>
  </si>
  <si>
    <t>착탈식 리튬 이온 배터리</t>
    <phoneticPr fontId="1" type="noConversion"/>
  </si>
  <si>
    <t>찰탁식 리튬 이온 배터리</t>
    <phoneticPr fontId="1" type="noConversion"/>
  </si>
  <si>
    <t>1,830 mAh</t>
    <phoneticPr fontId="1" type="noConversion"/>
  </si>
  <si>
    <t>2,150mAh. 무선충전기 별매</t>
    <phoneticPr fontId="1" type="noConversion"/>
  </si>
  <si>
    <t>1,830mAh</t>
    <phoneticPr fontId="1" type="noConversion"/>
  </si>
  <si>
    <t>2,020mAh</t>
    <phoneticPr fontId="1" type="noConversion"/>
  </si>
  <si>
    <t>퀄컴 스냅드래곤 MSM8660 1.5GHz</t>
    <phoneticPr fontId="1" type="noConversion"/>
  </si>
  <si>
    <t>퀄컴 스냅드래곤 MSM8960 1.5GHz</t>
    <phoneticPr fontId="1" type="noConversion"/>
  </si>
  <si>
    <t>듀얼코어</t>
    <phoneticPr fontId="1" type="noConversion"/>
  </si>
  <si>
    <t>1-Chip, 듀얼코어</t>
    <phoneticPr fontId="1" type="noConversion"/>
  </si>
  <si>
    <t>4.5" AH-IPS True HD Display</t>
    <phoneticPr fontId="1" type="noConversion"/>
  </si>
  <si>
    <t>4.7" IPS True HD Display</t>
    <phoneticPr fontId="1" type="noConversion"/>
  </si>
  <si>
    <t>4.5" IPS</t>
    <phoneticPr fontId="1" type="noConversion"/>
  </si>
  <si>
    <t>1280×720 (HD)</t>
    <phoneticPr fontId="1" type="noConversion"/>
  </si>
  <si>
    <t>1280×800 (HD)</t>
    <phoneticPr fontId="1" type="noConversion"/>
  </si>
  <si>
    <t>운영체제</t>
    <phoneticPr fontId="1" type="noConversion"/>
  </si>
  <si>
    <t>안드로이드</t>
    <phoneticPr fontId="1" type="noConversion"/>
  </si>
  <si>
    <t>안드로이드 4.0 ICS</t>
    <phoneticPr fontId="1" type="noConversion"/>
  </si>
  <si>
    <t>RAM</t>
    <phoneticPr fontId="1" type="noConversion"/>
  </si>
  <si>
    <t>1GB DDR2 SDRAM</t>
    <phoneticPr fontId="1" type="noConversion"/>
  </si>
  <si>
    <t>2G DDR2 RAM</t>
    <phoneticPr fontId="1" type="noConversion"/>
  </si>
  <si>
    <t>1G DDR2 RAM</t>
    <phoneticPr fontId="1" type="noConversion"/>
  </si>
  <si>
    <t>내장 메모리</t>
    <phoneticPr fontId="1" type="noConversion"/>
  </si>
  <si>
    <t>4GB</t>
    <phoneticPr fontId="1" type="noConversion"/>
  </si>
  <si>
    <t>16GB</t>
    <phoneticPr fontId="1" type="noConversion"/>
  </si>
  <si>
    <t>전면 카메라</t>
    <phoneticPr fontId="1" type="noConversion"/>
  </si>
  <si>
    <t>130만 화소</t>
    <phoneticPr fontId="1" type="noConversion"/>
  </si>
  <si>
    <t>200만 화소</t>
    <phoneticPr fontId="1" type="noConversion"/>
  </si>
  <si>
    <t>후면 카메라</t>
    <phoneticPr fontId="1" type="noConversion"/>
  </si>
  <si>
    <t>800만 화소, AF, LED 플래시</t>
    <phoneticPr fontId="1" type="noConversion"/>
  </si>
  <si>
    <t>무게</t>
    <phoneticPr fontId="1" type="noConversion"/>
  </si>
  <si>
    <t>135 g</t>
    <phoneticPr fontId="1" type="noConversion"/>
  </si>
  <si>
    <t>145 g</t>
    <phoneticPr fontId="1" type="noConversion"/>
  </si>
  <si>
    <t>141g</t>
    <phoneticPr fontId="1" type="noConversion"/>
  </si>
  <si>
    <t>133g</t>
    <phoneticPr fontId="1" type="noConversion"/>
  </si>
  <si>
    <t>이전기종</t>
    <phoneticPr fontId="1" type="noConversion"/>
  </si>
  <si>
    <t>옵티머스 EX</t>
    <phoneticPr fontId="1" type="noConversion"/>
  </si>
  <si>
    <t>후속 기종</t>
    <phoneticPr fontId="1" type="noConversion"/>
  </si>
  <si>
    <t>2012년 5월 10일</t>
    <phoneticPr fontId="1" type="noConversion"/>
  </si>
  <si>
    <t>4.8"</t>
    <phoneticPr fontId="1" type="noConversion"/>
  </si>
  <si>
    <r>
      <t xml:space="preserve">16GB + </t>
    </r>
    <r>
      <rPr>
        <b/>
        <sz val="9"/>
        <color rgb="FFFF0000"/>
        <rFont val="돋움"/>
        <family val="3"/>
        <charset val="129"/>
      </rPr>
      <t>SKY스토리지 16GB</t>
    </r>
    <phoneticPr fontId="1" type="noConversion"/>
  </si>
  <si>
    <t>갤럭시 S3</t>
    <phoneticPr fontId="1" type="noConversion"/>
  </si>
  <si>
    <t>갤럭시 S2 HD</t>
    <phoneticPr fontId="1" type="noConversion"/>
  </si>
  <si>
    <t>갤럭시 노트</t>
    <phoneticPr fontId="1" type="noConversion"/>
  </si>
  <si>
    <t>베가 LTE</t>
    <phoneticPr fontId="1" type="noConversion"/>
  </si>
  <si>
    <t>베가 LTE M</t>
    <phoneticPr fontId="1" type="noConversion"/>
  </si>
  <si>
    <t>베가 레이서 2</t>
    <phoneticPr fontId="1" type="noConversion"/>
  </si>
  <si>
    <t>옵티머스 LTE</t>
    <phoneticPr fontId="1" type="noConversion"/>
  </si>
  <si>
    <t>옵티머스 Tag</t>
    <phoneticPr fontId="1" type="noConversion"/>
  </si>
  <si>
    <t>옵티머스 뷰</t>
    <phoneticPr fontId="1" type="noConversion"/>
  </si>
  <si>
    <t>옵티머스 LTE 2</t>
    <phoneticPr fontId="1" type="noConversion"/>
  </si>
  <si>
    <t>갤럭시 S2 LTE</t>
    <phoneticPr fontId="1" type="noConversion"/>
  </si>
  <si>
    <t>갤럭시 S2</t>
    <phoneticPr fontId="1" type="noConversion"/>
  </si>
  <si>
    <t>프라다 3</t>
    <phoneticPr fontId="1" type="noConversion"/>
  </si>
  <si>
    <t>태이크 HD</t>
    <phoneticPr fontId="1" type="noConversion"/>
  </si>
  <si>
    <t>LTE 모델</t>
    <phoneticPr fontId="1" type="noConversion"/>
  </si>
  <si>
    <t>i-밸류</t>
    <phoneticPr fontId="1" type="noConversion"/>
  </si>
  <si>
    <t>SKT</t>
    <phoneticPr fontId="1" type="noConversion"/>
  </si>
  <si>
    <t>KT</t>
    <phoneticPr fontId="1" type="noConversion"/>
  </si>
  <si>
    <t>할부원금</t>
    <phoneticPr fontId="1" type="noConversion"/>
  </si>
  <si>
    <t>할부개월</t>
    <phoneticPr fontId="1" type="noConversion"/>
  </si>
  <si>
    <t>할부금</t>
    <phoneticPr fontId="1" type="noConversion"/>
  </si>
  <si>
    <t>SKT</t>
    <phoneticPr fontId="1" type="noConversion"/>
  </si>
  <si>
    <t>KT</t>
    <phoneticPr fontId="1" type="noConversion"/>
  </si>
  <si>
    <t>설정→</t>
    <phoneticPr fontId="1" type="noConversion"/>
  </si>
  <si>
    <t>이자율</t>
    <phoneticPr fontId="1" type="noConversion"/>
  </si>
  <si>
    <t>할부개월</t>
    <phoneticPr fontId="1" type="noConversion"/>
  </si>
  <si>
    <t>이자</t>
    <phoneticPr fontId="1" type="noConversion"/>
  </si>
  <si>
    <t>-</t>
    <phoneticPr fontId="1" type="noConversion"/>
  </si>
  <si>
    <t>알34</t>
    <phoneticPr fontId="1" type="noConversion"/>
  </si>
  <si>
    <t>알44</t>
    <phoneticPr fontId="1" type="noConversion"/>
  </si>
  <si>
    <t>추가</t>
    <phoneticPr fontId="1" type="noConversion"/>
  </si>
  <si>
    <t>데이터</t>
    <phoneticPr fontId="1" type="noConversion"/>
  </si>
  <si>
    <t>34,000원</t>
    <phoneticPr fontId="1" type="noConversion"/>
  </si>
  <si>
    <t>42,000원</t>
    <phoneticPr fontId="1" type="noConversion"/>
  </si>
  <si>
    <t>52,000원</t>
    <phoneticPr fontId="1" type="noConversion"/>
  </si>
  <si>
    <t>62,000원</t>
    <phoneticPr fontId="1" type="noConversion"/>
  </si>
  <si>
    <t>▶  LTE 요금제 안내</t>
    <phoneticPr fontId="1" type="noConversion"/>
  </si>
  <si>
    <t>LTE WARP 요금제</t>
    <phoneticPr fontId="1" type="noConversion"/>
  </si>
  <si>
    <r>
      <t xml:space="preserve">01. </t>
    </r>
    <r>
      <rPr>
        <b/>
        <sz val="8"/>
        <color rgb="FFFF0000"/>
        <rFont val="맑은 고딕"/>
        <family val="3"/>
        <charset val="129"/>
      </rPr>
      <t>국내 최대 데이터</t>
    </r>
    <r>
      <rPr>
        <b/>
        <sz val="8"/>
        <color theme="1"/>
        <rFont val="맑은 고딕"/>
        <family val="3"/>
        <charset val="129"/>
      </rPr>
      <t>로 LTE 생활즐기기</t>
    </r>
    <phoneticPr fontId="1" type="noConversion"/>
  </si>
  <si>
    <r>
      <t xml:space="preserve">02. </t>
    </r>
    <r>
      <rPr>
        <b/>
        <sz val="8"/>
        <color rgb="FFFF0000"/>
        <rFont val="맑은 고딕"/>
        <family val="3"/>
        <charset val="129"/>
      </rPr>
      <t>국내 최대 통화</t>
    </r>
    <r>
      <rPr>
        <b/>
        <sz val="8"/>
        <color theme="1"/>
        <rFont val="맑은 고딕"/>
        <family val="3"/>
        <charset val="129"/>
      </rPr>
      <t>는 기본, olleh mobile끼리 통화!</t>
    </r>
    <phoneticPr fontId="1" type="noConversion"/>
  </si>
  <si>
    <r>
      <t xml:space="preserve">03. olleh니까 문자도 SMS/LMS/MMS </t>
    </r>
    <r>
      <rPr>
        <b/>
        <sz val="8"/>
        <color rgb="FFFF0000"/>
        <rFont val="맑은 고딕"/>
        <family val="3"/>
        <charset val="129"/>
      </rPr>
      <t>구분없이</t>
    </r>
    <r>
      <rPr>
        <b/>
        <sz val="8"/>
        <color theme="1"/>
        <rFont val="맑은 고딕"/>
        <family val="3"/>
        <charset val="129"/>
      </rPr>
      <t xml:space="preserve"> 1건씩 차감!</t>
    </r>
    <phoneticPr fontId="1" type="noConversion"/>
  </si>
  <si>
    <t>월정액</t>
    <phoneticPr fontId="1" type="noConversion"/>
  </si>
  <si>
    <t>기본 제공 혜택</t>
    <phoneticPr fontId="1" type="noConversion"/>
  </si>
  <si>
    <t>기본데이터</t>
    <phoneticPr fontId="1" type="noConversion"/>
  </si>
  <si>
    <t>olleh mobile</t>
    <phoneticPr fontId="1" type="noConversion"/>
  </si>
  <si>
    <t>끼리 통화</t>
    <phoneticPr fontId="1" type="noConversion"/>
  </si>
  <si>
    <t>통화</t>
    <phoneticPr fontId="1" type="noConversion"/>
  </si>
  <si>
    <t>(S/L/MMS)</t>
    <phoneticPr fontId="1" type="noConversion"/>
  </si>
  <si>
    <t>LTE스폰서</t>
    <phoneticPr fontId="1" type="noConversion"/>
  </si>
  <si>
    <t>요금할인</t>
    <phoneticPr fontId="1" type="noConversion"/>
  </si>
  <si>
    <t>LTE-850</t>
    <phoneticPr fontId="1" type="noConversion"/>
  </si>
  <si>
    <t>LTE-720</t>
    <phoneticPr fontId="1" type="noConversion"/>
  </si>
  <si>
    <t>LTE-520</t>
    <phoneticPr fontId="1" type="noConversion"/>
  </si>
  <si>
    <t>LTE-620</t>
    <phoneticPr fontId="1" type="noConversion"/>
  </si>
  <si>
    <t>LTE-420</t>
    <phoneticPr fontId="1" type="noConversion"/>
  </si>
  <si>
    <t>LTE-340</t>
    <phoneticPr fontId="1" type="noConversion"/>
  </si>
  <si>
    <t>100,000원</t>
    <phoneticPr fontId="1" type="noConversion"/>
  </si>
  <si>
    <t>85,000원</t>
    <phoneticPr fontId="1" type="noConversion"/>
  </si>
  <si>
    <t>72,000원</t>
    <phoneticPr fontId="1" type="noConversion"/>
  </si>
  <si>
    <t>20GB (+4GB)</t>
    <phoneticPr fontId="1" type="noConversion"/>
  </si>
  <si>
    <t>10,000분</t>
    <phoneticPr fontId="1" type="noConversion"/>
  </si>
  <si>
    <t>7,000분</t>
    <phoneticPr fontId="1" type="noConversion"/>
  </si>
  <si>
    <t>5,000분</t>
    <phoneticPr fontId="1" type="noConversion"/>
  </si>
  <si>
    <t>3,000분</t>
    <phoneticPr fontId="1" type="noConversion"/>
  </si>
  <si>
    <t>1,000분</t>
    <phoneticPr fontId="1" type="noConversion"/>
  </si>
  <si>
    <t>1,050분</t>
    <phoneticPr fontId="1" type="noConversion"/>
  </si>
  <si>
    <t>650분</t>
    <phoneticPr fontId="1" type="noConversion"/>
  </si>
  <si>
    <t>450분</t>
    <phoneticPr fontId="1" type="noConversion"/>
  </si>
  <si>
    <t>1,050건</t>
    <phoneticPr fontId="1" type="noConversion"/>
  </si>
  <si>
    <t>650건</t>
    <phoneticPr fontId="1" type="noConversion"/>
  </si>
  <si>
    <t>450건</t>
    <phoneticPr fontId="1" type="noConversion"/>
  </si>
  <si>
    <t>-24,000원</t>
    <phoneticPr fontId="1" type="noConversion"/>
  </si>
  <si>
    <t>-20,000원</t>
    <phoneticPr fontId="1" type="noConversion"/>
  </si>
  <si>
    <t>-18,000원</t>
    <phoneticPr fontId="1" type="noConversion"/>
  </si>
  <si>
    <t>-16,000원</t>
    <phoneticPr fontId="1" type="noConversion"/>
  </si>
  <si>
    <t>-14,000원</t>
    <phoneticPr fontId="1" type="noConversion"/>
  </si>
  <si>
    <t>-11,000원</t>
    <phoneticPr fontId="1" type="noConversion"/>
  </si>
  <si>
    <t>-7,000원</t>
    <phoneticPr fontId="1" type="noConversion"/>
  </si>
  <si>
    <t>음성/영상</t>
    <phoneticPr fontId="1" type="noConversion"/>
  </si>
  <si>
    <t>(Safe-Zone 추가 제공량</t>
    <phoneticPr fontId="1" type="noConversion"/>
  </si>
  <si>
    <t>LTE-100</t>
    <phoneticPr fontId="1" type="noConversion"/>
  </si>
  <si>
    <r>
      <t>14GB (+2.5GB)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</si>
  <si>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r>
      <t>10GB (+2GB)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</si>
  <si>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r>
      <t>6GB (+1.2GB)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</si>
  <si>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r>
      <t>1.5GB (+300MB)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</si>
  <si>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r>
      <t>750MB (+150MB)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</si>
  <si>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 xml:space="preserve">  LTE WARP 요금제</t>
    <phoneticPr fontId="1" type="noConversion"/>
  </si>
  <si>
    <t>[국내 최대로 즐기는 데이터와 음성통화!]</t>
    <phoneticPr fontId="1" type="noConversion"/>
  </si>
  <si>
    <t>▶ LTE 요금제</t>
    <phoneticPr fontId="1" type="noConversion"/>
  </si>
  <si>
    <t>20GB</t>
    <phoneticPr fontId="1" type="noConversion"/>
  </si>
  <si>
    <r>
      <t>14GB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</si>
  <si>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r>
      <t>10GB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</si>
  <si>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r>
      <t>6GB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</si>
  <si>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r>
      <t xml:space="preserve">1.5GB 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</si>
  <si>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r>
      <t xml:space="preserve">750MB 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</si>
  <si>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>음성</t>
    <phoneticPr fontId="1" type="noConversion"/>
  </si>
  <si>
    <r>
      <t xml:space="preserve">2.5GB 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</si>
  <si>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r>
      <t>2.5GB (+500MB)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</si>
  <si>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>▶ 3G 요금제</t>
    <phoneticPr fontId="1" type="noConversion"/>
  </si>
  <si>
    <t>i-teen</t>
    <phoneticPr fontId="1" type="noConversion"/>
  </si>
  <si>
    <t>i-talk</t>
    <phoneticPr fontId="1" type="noConversion"/>
  </si>
  <si>
    <t>일반요금제</t>
    <phoneticPr fontId="1" type="noConversion"/>
  </si>
  <si>
    <t>i-프리미엄</t>
    <phoneticPr fontId="1" type="noConversion"/>
  </si>
  <si>
    <t>i-스페셜</t>
    <phoneticPr fontId="1" type="noConversion"/>
  </si>
  <si>
    <t>i-미디엄</t>
    <phoneticPr fontId="1" type="noConversion"/>
  </si>
  <si>
    <t>i-라이트</t>
    <phoneticPr fontId="1" type="noConversion"/>
  </si>
  <si>
    <t>i-슬림</t>
    <phoneticPr fontId="1" type="noConversion"/>
  </si>
  <si>
    <t>94,000원</t>
    <phoneticPr fontId="1" type="noConversion"/>
  </si>
  <si>
    <t>78,000원</t>
    <phoneticPr fontId="1" type="noConversion"/>
  </si>
  <si>
    <t>64,000원</t>
    <phoneticPr fontId="1" type="noConversion"/>
  </si>
  <si>
    <t>54,000원</t>
    <phoneticPr fontId="1" type="noConversion"/>
  </si>
  <si>
    <t>44,000원</t>
    <phoneticPr fontId="1" type="noConversion"/>
  </si>
  <si>
    <t>무제한</t>
    <phoneticPr fontId="1" type="noConversion"/>
  </si>
  <si>
    <t>100MB</t>
    <phoneticPr fontId="1" type="noConversion"/>
  </si>
  <si>
    <t>0MB</t>
    <phoneticPr fontId="1" type="noConversion"/>
  </si>
  <si>
    <t>600분</t>
    <phoneticPr fontId="1" type="noConversion"/>
  </si>
  <si>
    <t>400분</t>
    <phoneticPr fontId="1" type="noConversion"/>
  </si>
  <si>
    <t>300분</t>
    <phoneticPr fontId="1" type="noConversion"/>
  </si>
  <si>
    <t>200분</t>
    <phoneticPr fontId="1" type="noConversion"/>
  </si>
  <si>
    <t>150분</t>
    <phoneticPr fontId="1" type="noConversion"/>
  </si>
  <si>
    <t>200분</t>
    <phoneticPr fontId="1" type="noConversion"/>
  </si>
  <si>
    <t>1,000건</t>
    <phoneticPr fontId="1" type="noConversion"/>
  </si>
  <si>
    <t>600건</t>
    <phoneticPr fontId="1" type="noConversion"/>
  </si>
  <si>
    <t>400건</t>
    <phoneticPr fontId="1" type="noConversion"/>
  </si>
  <si>
    <t>300건</t>
    <phoneticPr fontId="1" type="noConversion"/>
  </si>
  <si>
    <t>300건</t>
    <phoneticPr fontId="1" type="noConversion"/>
  </si>
  <si>
    <t>4,000건</t>
    <phoneticPr fontId="1" type="noConversion"/>
  </si>
  <si>
    <t>-13,000원</t>
    <phoneticPr fontId="1" type="noConversion"/>
  </si>
  <si>
    <t>800분</t>
    <phoneticPr fontId="1" type="noConversion"/>
  </si>
  <si>
    <t>-21,000원</t>
    <phoneticPr fontId="1" type="noConversion"/>
  </si>
  <si>
    <t>-30,000원</t>
    <phoneticPr fontId="1" type="noConversion"/>
  </si>
  <si>
    <t>올인원팅34</t>
    <phoneticPr fontId="1" type="noConversion"/>
  </si>
  <si>
    <t>i-teen</t>
    <phoneticPr fontId="1" type="noConversion"/>
  </si>
  <si>
    <t>X</t>
    <phoneticPr fontId="1" type="noConversion"/>
  </si>
  <si>
    <t>NEW</t>
    <phoneticPr fontId="1" type="noConversion"/>
  </si>
  <si>
    <t>SKT</t>
    <phoneticPr fontId="1" type="noConversion"/>
  </si>
  <si>
    <t>KT</t>
    <phoneticPr fontId="1" type="noConversion"/>
  </si>
  <si>
    <t>요금제</t>
    <phoneticPr fontId="1" type="noConversion"/>
  </si>
  <si>
    <t>올인원34</t>
    <phoneticPr fontId="1" type="noConversion"/>
  </si>
  <si>
    <t>올인원팅44</t>
    <phoneticPr fontId="1" type="noConversion"/>
  </si>
  <si>
    <t>올인원44</t>
    <phoneticPr fontId="1" type="noConversion"/>
  </si>
  <si>
    <t>올인원54</t>
    <phoneticPr fontId="1" type="noConversion"/>
  </si>
  <si>
    <t>알스마트340</t>
    <phoneticPr fontId="1" type="noConversion"/>
  </si>
  <si>
    <t>i-slim</t>
    <phoneticPr fontId="1" type="noConversion"/>
  </si>
  <si>
    <t>i-light</t>
    <phoneticPr fontId="1" type="noConversion"/>
  </si>
  <si>
    <t>i-talk</t>
    <phoneticPr fontId="1" type="noConversion"/>
  </si>
  <si>
    <t>i-밸류</t>
    <phoneticPr fontId="1" type="noConversion"/>
  </si>
  <si>
    <t>기본료</t>
    <phoneticPr fontId="1" type="noConversion"/>
  </si>
  <si>
    <t>음성</t>
    <phoneticPr fontId="1" type="noConversion"/>
  </si>
  <si>
    <t>문자</t>
    <phoneticPr fontId="1" type="noConversion"/>
  </si>
  <si>
    <t>3G 모델</t>
    <phoneticPr fontId="1" type="noConversion"/>
  </si>
  <si>
    <t>데이터</t>
    <phoneticPr fontId="1" type="noConversion"/>
  </si>
  <si>
    <t>갤럭시 S2</t>
    <phoneticPr fontId="1" type="noConversion"/>
  </si>
  <si>
    <t>프라다 3</t>
    <phoneticPr fontId="1" type="noConversion"/>
  </si>
  <si>
    <t>태이크 HD</t>
    <phoneticPr fontId="1" type="noConversion"/>
  </si>
  <si>
    <t>X</t>
    <phoneticPr fontId="1" type="noConversion"/>
  </si>
  <si>
    <t>갤럭시 S3</t>
    <phoneticPr fontId="1" type="noConversion"/>
  </si>
  <si>
    <t>알스마트440</t>
    <phoneticPr fontId="1" type="noConversion"/>
  </si>
  <si>
    <t>문자</t>
    <phoneticPr fontId="1" type="noConversion"/>
  </si>
  <si>
    <t>300분</t>
    <phoneticPr fontId="1" type="noConversion"/>
  </si>
  <si>
    <t>300건</t>
    <phoneticPr fontId="1" type="noConversion"/>
  </si>
  <si>
    <t>무제한</t>
    <phoneticPr fontId="1" type="noConversion"/>
  </si>
  <si>
    <t>250분</t>
    <phoneticPr fontId="1" type="noConversion"/>
  </si>
  <si>
    <t>100MB</t>
    <phoneticPr fontId="1" type="noConversion"/>
  </si>
  <si>
    <t>500MB</t>
    <phoneticPr fontId="1" type="noConversion"/>
  </si>
  <si>
    <t>200분</t>
    <phoneticPr fontId="1" type="noConversion"/>
  </si>
  <si>
    <t>150분</t>
    <phoneticPr fontId="1" type="noConversion"/>
  </si>
  <si>
    <t>200건</t>
    <phoneticPr fontId="1" type="noConversion"/>
  </si>
  <si>
    <t>1024MB</t>
    <phoneticPr fontId="1" type="noConversion"/>
  </si>
  <si>
    <t>32000알</t>
    <phoneticPr fontId="1" type="noConversion"/>
  </si>
  <si>
    <t>52000알</t>
    <phoneticPr fontId="1" type="noConversion"/>
  </si>
  <si>
    <t>1GB</t>
    <phoneticPr fontId="1" type="noConversion"/>
  </si>
  <si>
    <t>50000알</t>
    <phoneticPr fontId="1" type="noConversion"/>
  </si>
  <si>
    <t>29000알</t>
    <phoneticPr fontId="1" type="noConversion"/>
  </si>
  <si>
    <t>60000알</t>
    <phoneticPr fontId="1" type="noConversion"/>
  </si>
  <si>
    <t>150건</t>
    <phoneticPr fontId="1" type="noConversion"/>
  </si>
  <si>
    <t>200분</t>
    <phoneticPr fontId="1" type="noConversion"/>
  </si>
  <si>
    <t>30000별</t>
    <phoneticPr fontId="1" type="noConversion"/>
  </si>
  <si>
    <t>알34</t>
    <phoneticPr fontId="1" type="noConversion"/>
  </si>
  <si>
    <t>알44</t>
    <phoneticPr fontId="1" type="noConversion"/>
  </si>
  <si>
    <t>요금할인 테이블</t>
    <phoneticPr fontId="1" type="noConversion"/>
  </si>
  <si>
    <t>제작&amp;배포 광주초이스텔레콤</t>
    <phoneticPr fontId="1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</si>
</sst>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#,##0_);[Red]\(#,##0\)"/>
    <numFmt numFmtId="177" formatCode="0_);[Red]\(0\)"/>
    <numFmt numFmtId="178" formatCode="#,##0_ ;[Red]\-#,##0\ "/>
    <numFmt numFmtId="179" formatCode="_-[$€-2]* #,##0.00_-;\-[$€-2]* #,##0.00_-;_-[$€-2]* &quot;-&quot;??_-"/>
    <numFmt numFmtId="180" formatCode="#,##0.00_ ;[Red]\-#,##0.00\ "/>
    <numFmt numFmtId="181" formatCode="#,##0.000_ ;[Red]\-#,##0.000\ "/>
    <numFmt numFmtId="182" formatCode="#,##0.0000_ ;[Red]\-#,##0.0000\ 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9"/>
      <color theme="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9"/>
      <color theme="1"/>
      <name val="맑은 고딕"/>
      <family val="2"/>
      <charset val="129"/>
      <scheme val="minor"/>
    </font>
    <font>
      <b/>
      <sz val="9"/>
      <color theme="8"/>
      <name val="돋움"/>
      <family val="3"/>
      <charset val="129"/>
    </font>
    <font>
      <sz val="10"/>
      <name val="돋움"/>
      <family val="3"/>
      <charset val="129"/>
    </font>
    <font>
      <sz val="9"/>
      <color rgb="FFFF0000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8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b/>
      <sz val="12"/>
      <color theme="1"/>
      <name val="Droid Sans Fallback"/>
      <family val="3"/>
      <charset val="129"/>
    </font>
    <font>
      <sz val="8"/>
      <color rgb="FFFF0000"/>
      <name val="돋움"/>
      <family val="3"/>
      <charset val="129"/>
    </font>
    <font>
      <sz val="10"/>
      <color theme="0" tint="-0.499984740745262"/>
      <name val="Droid Sans Fallback"/>
      <family val="3"/>
      <charset val="129"/>
    </font>
    <font>
      <sz val="10"/>
      <color rgb="FFFF0000"/>
      <name val="돋움"/>
      <family val="3"/>
      <charset val="129"/>
    </font>
    <font>
      <b/>
      <sz val="5"/>
      <color theme="8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Dashed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Dashed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Dashed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Dashed">
        <color theme="0" tint="-0.499984740745262"/>
      </left>
      <right style="mediumDashed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Dashed">
        <color theme="0" tint="-0.499984740745262"/>
      </left>
      <right style="mediumDashed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Dashed">
        <color theme="0" tint="-0.499984740745262"/>
      </left>
      <right style="mediumDashed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mediumDashed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Dashed">
        <color theme="0" tint="-0.499984740745262"/>
      </right>
      <top/>
      <bottom/>
      <diagonal/>
    </border>
    <border>
      <left style="thin">
        <color theme="0" tint="-0.499984740745262"/>
      </left>
      <right style="mediumDashed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/>
    <xf numFmtId="41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466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177" fontId="3" fillId="0" borderId="18" xfId="0" applyNumberFormat="1" applyFont="1" applyFill="1" applyBorder="1" applyAlignment="1">
      <alignment horizontal="center" vertical="center"/>
    </xf>
    <xf numFmtId="49" fontId="3" fillId="0" borderId="18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center"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178" fontId="5" fillId="0" borderId="6" xfId="0" applyNumberFormat="1" applyFont="1" applyFill="1" applyBorder="1" applyAlignment="1">
      <alignment vertical="center"/>
    </xf>
    <xf numFmtId="178" fontId="5" fillId="0" borderId="7" xfId="0" applyNumberFormat="1" applyFont="1" applyFill="1" applyBorder="1" applyAlignment="1">
      <alignment vertical="center"/>
    </xf>
    <xf numFmtId="178" fontId="11" fillId="0" borderId="0" xfId="0" applyNumberFormat="1" applyFont="1" applyFill="1" applyBorder="1" applyAlignment="1">
      <alignment vertical="center"/>
    </xf>
    <xf numFmtId="178" fontId="12" fillId="0" borderId="0" xfId="0" applyNumberFormat="1" applyFont="1" applyAlignment="1">
      <alignment vertical="center"/>
    </xf>
    <xf numFmtId="178" fontId="7" fillId="0" borderId="0" xfId="0" applyNumberFormat="1" applyFont="1" applyFill="1" applyBorder="1" applyAlignment="1">
      <alignment horizontal="center" vertical="center"/>
    </xf>
    <xf numFmtId="178" fontId="6" fillId="0" borderId="0" xfId="0" applyNumberFormat="1" applyFont="1" applyFill="1" applyBorder="1" applyAlignment="1">
      <alignment horizontal="center" vertical="center"/>
    </xf>
    <xf numFmtId="178" fontId="6" fillId="0" borderId="0" xfId="0" applyNumberFormat="1" applyFont="1" applyFill="1" applyBorder="1" applyAlignment="1">
      <alignment horizontal="center" vertical="center"/>
    </xf>
    <xf numFmtId="178" fontId="6" fillId="0" borderId="0" xfId="0" applyNumberFormat="1" applyFont="1" applyFill="1" applyBorder="1" applyAlignment="1">
      <alignment vertical="center"/>
    </xf>
    <xf numFmtId="178" fontId="5" fillId="0" borderId="8" xfId="0" applyNumberFormat="1" applyFont="1" applyFill="1" applyBorder="1" applyAlignment="1">
      <alignment horizontal="right" vertical="center"/>
    </xf>
    <xf numFmtId="178" fontId="5" fillId="0" borderId="6" xfId="1" applyNumberFormat="1" applyFont="1" applyFill="1" applyBorder="1" applyAlignment="1">
      <alignment horizontal="right" vertical="center"/>
    </xf>
    <xf numFmtId="178" fontId="5" fillId="0" borderId="7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Border="1" applyAlignment="1">
      <alignment horizontal="center" vertical="center"/>
    </xf>
    <xf numFmtId="178" fontId="5" fillId="0" borderId="4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right" vertical="center"/>
    </xf>
    <xf numFmtId="178" fontId="5" fillId="0" borderId="15" xfId="0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5" xfId="1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vertical="center"/>
    </xf>
    <xf numFmtId="178" fontId="7" fillId="0" borderId="20" xfId="0" applyNumberFormat="1" applyFont="1" applyFill="1" applyBorder="1" applyAlignment="1">
      <alignment horizontal="center"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7" xfId="1" applyNumberFormat="1" applyFont="1" applyFill="1" applyBorder="1" applyAlignment="1">
      <alignment horizontal="right" vertical="center"/>
    </xf>
    <xf numFmtId="178" fontId="6" fillId="0" borderId="11" xfId="0" applyNumberFormat="1" applyFont="1" applyFill="1" applyBorder="1" applyAlignment="1">
      <alignment horizontal="center" vertical="center"/>
    </xf>
    <xf numFmtId="178" fontId="6" fillId="0" borderId="20" xfId="0" applyNumberFormat="1" applyFont="1" applyFill="1" applyBorder="1" applyAlignment="1">
      <alignment horizontal="center" vertical="center"/>
    </xf>
    <xf numFmtId="178" fontId="6" fillId="0" borderId="17" xfId="0" applyNumberFormat="1" applyFont="1" applyFill="1" applyBorder="1" applyAlignment="1">
      <alignment horizontal="center" vertical="center"/>
    </xf>
    <xf numFmtId="178" fontId="7" fillId="0" borderId="13" xfId="0" applyNumberFormat="1" applyFont="1" applyFill="1" applyBorder="1" applyAlignment="1">
      <alignment horizontal="center" vertical="center"/>
    </xf>
    <xf numFmtId="178" fontId="7" fillId="0" borderId="15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1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49" fontId="7" fillId="0" borderId="1" xfId="0" applyNumberFormat="1" applyFont="1" applyBorder="1" applyAlignment="1">
      <alignment horizontal="left" vertical="center"/>
    </xf>
    <xf numFmtId="178" fontId="21" fillId="0" borderId="0" xfId="0" applyNumberFormat="1" applyFont="1" applyFill="1" applyBorder="1" applyAlignment="1">
      <alignment vertical="center"/>
    </xf>
    <xf numFmtId="178" fontId="20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center" vertical="center"/>
    </xf>
    <xf numFmtId="178" fontId="22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horizontal="center" vertical="center"/>
    </xf>
    <xf numFmtId="178" fontId="13" fillId="0" borderId="0" xfId="0" applyNumberFormat="1" applyFont="1" applyFill="1" applyBorder="1" applyAlignment="1">
      <alignment horizontal="center" vertical="center"/>
    </xf>
    <xf numFmtId="178" fontId="6" fillId="0" borderId="0" xfId="0" applyNumberFormat="1" applyFont="1" applyFill="1" applyBorder="1" applyAlignment="1">
      <alignment vertical="center" wrapText="1"/>
    </xf>
    <xf numFmtId="178" fontId="22" fillId="0" borderId="14" xfId="0" applyNumberFormat="1" applyFont="1" applyFill="1" applyBorder="1" applyAlignment="1">
      <alignment horizontal="center" vertical="center"/>
    </xf>
    <xf numFmtId="178" fontId="20" fillId="7" borderId="0" xfId="0" applyNumberFormat="1" applyFont="1" applyFill="1" applyBorder="1" applyAlignment="1">
      <alignment vertical="center"/>
    </xf>
    <xf numFmtId="178" fontId="21" fillId="7" borderId="0" xfId="0" applyNumberFormat="1" applyFont="1" applyFill="1" applyBorder="1" applyAlignment="1">
      <alignment vertical="center"/>
    </xf>
    <xf numFmtId="178" fontId="22" fillId="7" borderId="0" xfId="0" applyNumberFormat="1" applyFont="1" applyFill="1" applyBorder="1" applyAlignment="1">
      <alignment horizontal="center" vertical="center"/>
    </xf>
    <xf numFmtId="178" fontId="22" fillId="7" borderId="14" xfId="0" applyNumberFormat="1" applyFont="1" applyFill="1" applyBorder="1" applyAlignment="1">
      <alignment horizontal="center" vertical="center"/>
    </xf>
    <xf numFmtId="178" fontId="20" fillId="7" borderId="0" xfId="0" applyNumberFormat="1" applyFont="1" applyFill="1" applyBorder="1" applyAlignment="1">
      <alignment vertical="center" wrapText="1"/>
    </xf>
    <xf numFmtId="178" fontId="22" fillId="7" borderId="9" xfId="0" applyNumberFormat="1" applyFont="1" applyFill="1" applyBorder="1" applyAlignment="1">
      <alignment horizontal="center" vertical="center"/>
    </xf>
    <xf numFmtId="178" fontId="22" fillId="7" borderId="15" xfId="0" applyNumberFormat="1" applyFont="1" applyFill="1" applyBorder="1" applyAlignment="1">
      <alignment horizontal="center" vertical="center"/>
    </xf>
    <xf numFmtId="178" fontId="7" fillId="0" borderId="0" xfId="0" applyNumberFormat="1" applyFont="1" applyFill="1" applyBorder="1" applyAlignment="1">
      <alignment horizontal="center" vertical="center"/>
    </xf>
    <xf numFmtId="178" fontId="14" fillId="3" borderId="35" xfId="0" applyNumberFormat="1" applyFont="1" applyFill="1" applyBorder="1" applyAlignment="1" applyProtection="1">
      <alignment horizontal="center" vertical="center"/>
      <protection locked="0"/>
    </xf>
    <xf numFmtId="178" fontId="23" fillId="0" borderId="1" xfId="0" applyNumberFormat="1" applyFont="1" applyFill="1" applyBorder="1" applyAlignment="1">
      <alignment horizontal="center" vertical="center"/>
    </xf>
    <xf numFmtId="178" fontId="19" fillId="0" borderId="1" xfId="0" applyNumberFormat="1" applyFont="1" applyFill="1" applyBorder="1" applyAlignment="1">
      <alignment horizontal="right" vertical="center"/>
    </xf>
    <xf numFmtId="178" fontId="23" fillId="0" borderId="27" xfId="0" applyNumberFormat="1" applyFont="1" applyFill="1" applyBorder="1" applyAlignment="1">
      <alignment horizontal="center" vertical="center"/>
    </xf>
    <xf numFmtId="178" fontId="19" fillId="0" borderId="27" xfId="0" applyNumberFormat="1" applyFont="1" applyFill="1" applyBorder="1" applyAlignment="1">
      <alignment horizontal="right" vertical="center"/>
    </xf>
    <xf numFmtId="178" fontId="19" fillId="0" borderId="29" xfId="0" applyNumberFormat="1" applyFont="1" applyFill="1" applyBorder="1" applyAlignment="1">
      <alignment horizontal="right" vertical="center"/>
    </xf>
    <xf numFmtId="178" fontId="19" fillId="0" borderId="30" xfId="0" applyNumberFormat="1" applyFont="1" applyFill="1" applyBorder="1" applyAlignment="1">
      <alignment horizontal="right" vertical="center"/>
    </xf>
    <xf numFmtId="178" fontId="19" fillId="0" borderId="1" xfId="1" applyNumberFormat="1" applyFont="1" applyFill="1" applyBorder="1" applyAlignment="1">
      <alignment horizontal="right" vertical="center"/>
    </xf>
    <xf numFmtId="178" fontId="19" fillId="0" borderId="29" xfId="1" applyNumberFormat="1" applyFont="1" applyFill="1" applyBorder="1" applyAlignment="1">
      <alignment horizontal="right" vertical="center"/>
    </xf>
    <xf numFmtId="0" fontId="19" fillId="10" borderId="0" xfId="0" applyFont="1" applyFill="1" applyBorder="1">
      <alignment vertical="center"/>
    </xf>
    <xf numFmtId="0" fontId="19" fillId="0" borderId="26" xfId="0" applyFont="1" applyBorder="1" applyAlignment="1">
      <alignment horizontal="center" vertical="center"/>
    </xf>
    <xf numFmtId="0" fontId="19" fillId="0" borderId="26" xfId="1" applyNumberFormat="1" applyFont="1" applyFill="1" applyBorder="1" applyAlignment="1">
      <alignment horizontal="center" vertical="center"/>
    </xf>
    <xf numFmtId="178" fontId="19" fillId="0" borderId="26" xfId="0" applyNumberFormat="1" applyFont="1" applyFill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10" borderId="0" xfId="0" applyFont="1" applyFill="1">
      <alignment vertical="center"/>
    </xf>
    <xf numFmtId="0" fontId="23" fillId="10" borderId="0" xfId="0" applyFont="1" applyFill="1" applyBorder="1" applyAlignment="1">
      <alignment vertical="center"/>
    </xf>
    <xf numFmtId="0" fontId="19" fillId="10" borderId="0" xfId="0" applyFont="1" applyFill="1" applyBorder="1" applyAlignment="1">
      <alignment vertical="center"/>
    </xf>
    <xf numFmtId="178" fontId="19" fillId="10" borderId="0" xfId="1" applyNumberFormat="1" applyFont="1" applyFill="1" applyBorder="1" applyAlignment="1">
      <alignment horizontal="right" vertical="center"/>
    </xf>
    <xf numFmtId="178" fontId="19" fillId="10" borderId="0" xfId="0" applyNumberFormat="1" applyFont="1" applyFill="1" applyBorder="1" applyAlignment="1">
      <alignment vertical="center"/>
    </xf>
    <xf numFmtId="178" fontId="23" fillId="10" borderId="0" xfId="0" applyNumberFormat="1" applyFont="1" applyFill="1" applyBorder="1" applyAlignment="1">
      <alignment vertical="center"/>
    </xf>
    <xf numFmtId="178" fontId="19" fillId="10" borderId="0" xfId="1" applyNumberFormat="1" applyFont="1" applyFill="1" applyBorder="1" applyAlignment="1">
      <alignment vertical="center"/>
    </xf>
    <xf numFmtId="0" fontId="28" fillId="8" borderId="44" xfId="0" applyFont="1" applyFill="1" applyBorder="1" applyAlignment="1">
      <alignment horizontal="center" vertical="center"/>
    </xf>
    <xf numFmtId="0" fontId="25" fillId="10" borderId="0" xfId="0" applyFont="1" applyFill="1" applyBorder="1" applyAlignment="1">
      <alignment vertical="center"/>
    </xf>
    <xf numFmtId="0" fontId="25" fillId="10" borderId="0" xfId="1" applyNumberFormat="1" applyFont="1" applyFill="1" applyBorder="1" applyAlignment="1">
      <alignment vertical="center"/>
    </xf>
    <xf numFmtId="178" fontId="19" fillId="10" borderId="52" xfId="0" applyNumberFormat="1" applyFont="1" applyFill="1" applyBorder="1" applyAlignment="1">
      <alignment vertical="center"/>
    </xf>
    <xf numFmtId="178" fontId="19" fillId="10" borderId="52" xfId="1" applyNumberFormat="1" applyFont="1" applyFill="1" applyBorder="1" applyAlignment="1">
      <alignment vertical="center"/>
    </xf>
    <xf numFmtId="0" fontId="19" fillId="10" borderId="52" xfId="0" applyFont="1" applyFill="1" applyBorder="1" applyAlignment="1">
      <alignment vertical="center"/>
    </xf>
    <xf numFmtId="0" fontId="28" fillId="8" borderId="52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27" fillId="8" borderId="0" xfId="0" applyFont="1" applyFill="1" applyBorder="1" applyAlignment="1">
      <alignment vertical="center"/>
    </xf>
    <xf numFmtId="0" fontId="23" fillId="10" borderId="54" xfId="0" applyFont="1" applyFill="1" applyBorder="1" applyAlignment="1">
      <alignment horizontal="center" vertical="center"/>
    </xf>
    <xf numFmtId="0" fontId="23" fillId="10" borderId="46" xfId="0" applyFont="1" applyFill="1" applyBorder="1" applyAlignment="1">
      <alignment horizontal="center" vertical="center"/>
    </xf>
    <xf numFmtId="0" fontId="23" fillId="10" borderId="55" xfId="0" applyFont="1" applyFill="1" applyBorder="1" applyAlignment="1">
      <alignment horizontal="center" vertical="center"/>
    </xf>
    <xf numFmtId="0" fontId="24" fillId="11" borderId="49" xfId="0" quotePrefix="1" applyFont="1" applyFill="1" applyBorder="1" applyAlignment="1">
      <alignment horizontal="center" vertical="center"/>
    </xf>
    <xf numFmtId="0" fontId="24" fillId="11" borderId="45" xfId="0" quotePrefix="1" applyFont="1" applyFill="1" applyBorder="1" applyAlignment="1">
      <alignment horizontal="center" vertical="center"/>
    </xf>
    <xf numFmtId="0" fontId="24" fillId="11" borderId="56" xfId="0" quotePrefix="1" applyFont="1" applyFill="1" applyBorder="1" applyAlignment="1">
      <alignment horizontal="center" vertical="center"/>
    </xf>
    <xf numFmtId="0" fontId="23" fillId="8" borderId="49" xfId="0" applyFont="1" applyFill="1" applyBorder="1" applyAlignment="1">
      <alignment horizontal="center" vertical="center"/>
    </xf>
    <xf numFmtId="0" fontId="29" fillId="8" borderId="0" xfId="0" applyFont="1" applyFill="1" applyBorder="1" applyAlignment="1">
      <alignment vertical="center"/>
    </xf>
    <xf numFmtId="0" fontId="23" fillId="8" borderId="48" xfId="0" applyFont="1" applyFill="1" applyBorder="1" applyAlignment="1">
      <alignment horizontal="center" vertical="center"/>
    </xf>
    <xf numFmtId="0" fontId="23" fillId="8" borderId="58" xfId="0" applyFont="1" applyFill="1" applyBorder="1" applyAlignment="1">
      <alignment horizontal="center" vertical="center"/>
    </xf>
    <xf numFmtId="0" fontId="23" fillId="8" borderId="50" xfId="0" applyFont="1" applyFill="1" applyBorder="1" applyAlignment="1">
      <alignment horizontal="center" vertical="center"/>
    </xf>
    <xf numFmtId="0" fontId="23" fillId="8" borderId="57" xfId="0" applyFont="1" applyFill="1" applyBorder="1" applyAlignment="1">
      <alignment horizontal="center" vertical="center"/>
    </xf>
    <xf numFmtId="0" fontId="23" fillId="8" borderId="44" xfId="0" applyFont="1" applyFill="1" applyBorder="1" applyAlignment="1">
      <alignment horizontal="center" vertical="center"/>
    </xf>
    <xf numFmtId="0" fontId="23" fillId="8" borderId="52" xfId="0" applyFont="1" applyFill="1" applyBorder="1" applyAlignment="1">
      <alignment horizontal="center" vertical="center"/>
    </xf>
    <xf numFmtId="0" fontId="23" fillId="10" borderId="59" xfId="0" applyFont="1" applyFill="1" applyBorder="1" applyAlignment="1">
      <alignment horizontal="center" vertical="center"/>
    </xf>
    <xf numFmtId="0" fontId="23" fillId="10" borderId="60" xfId="0" applyFont="1" applyFill="1" applyBorder="1" applyAlignment="1">
      <alignment horizontal="center" vertical="center"/>
    </xf>
    <xf numFmtId="0" fontId="23" fillId="10" borderId="61" xfId="0" applyFont="1" applyFill="1" applyBorder="1" applyAlignment="1">
      <alignment horizontal="center" vertical="center"/>
    </xf>
    <xf numFmtId="0" fontId="24" fillId="11" borderId="62" xfId="0" applyFont="1" applyFill="1" applyBorder="1" applyAlignment="1">
      <alignment horizontal="center" vertical="center"/>
    </xf>
    <xf numFmtId="0" fontId="24" fillId="11" borderId="63" xfId="0" applyFont="1" applyFill="1" applyBorder="1" applyAlignment="1">
      <alignment horizontal="center" vertical="center"/>
    </xf>
    <xf numFmtId="0" fontId="23" fillId="11" borderId="63" xfId="0" applyFont="1" applyFill="1" applyBorder="1" applyAlignment="1">
      <alignment horizontal="center" vertical="center"/>
    </xf>
    <xf numFmtId="0" fontId="23" fillId="11" borderId="64" xfId="0" applyFont="1" applyFill="1" applyBorder="1" applyAlignment="1">
      <alignment horizontal="center" vertical="center"/>
    </xf>
    <xf numFmtId="0" fontId="23" fillId="10" borderId="62" xfId="0" applyFont="1" applyFill="1" applyBorder="1" applyAlignment="1">
      <alignment horizontal="center" vertical="center"/>
    </xf>
    <xf numFmtId="0" fontId="23" fillId="10" borderId="63" xfId="0" applyFont="1" applyFill="1" applyBorder="1" applyAlignment="1">
      <alignment horizontal="center" vertical="center"/>
    </xf>
    <xf numFmtId="0" fontId="23" fillId="10" borderId="64" xfId="0" applyFont="1" applyFill="1" applyBorder="1" applyAlignment="1">
      <alignment horizontal="center" vertical="center"/>
    </xf>
    <xf numFmtId="0" fontId="23" fillId="10" borderId="47" xfId="0" applyFont="1" applyFill="1" applyBorder="1" applyAlignment="1">
      <alignment horizontal="right" vertical="center"/>
    </xf>
    <xf numFmtId="0" fontId="23" fillId="10" borderId="43" xfId="0" applyFont="1" applyFill="1" applyBorder="1" applyAlignment="1">
      <alignment horizontal="right" vertical="center"/>
    </xf>
    <xf numFmtId="0" fontId="23" fillId="10" borderId="53" xfId="0" applyFont="1" applyFill="1" applyBorder="1" applyAlignment="1">
      <alignment horizontal="right" vertical="center"/>
    </xf>
    <xf numFmtId="178" fontId="23" fillId="10" borderId="0" xfId="0" applyNumberFormat="1" applyFont="1" applyFill="1" applyBorder="1" applyAlignment="1">
      <alignment horizontal="center" vertical="center"/>
    </xf>
    <xf numFmtId="178" fontId="19" fillId="10" borderId="0" xfId="0" applyNumberFormat="1" applyFont="1" applyFill="1" applyBorder="1" applyAlignment="1">
      <alignment horizontal="right" vertical="center"/>
    </xf>
    <xf numFmtId="0" fontId="19" fillId="10" borderId="0" xfId="0" applyFont="1" applyFill="1" applyAlignment="1">
      <alignment vertical="center" wrapText="1"/>
    </xf>
    <xf numFmtId="0" fontId="23" fillId="10" borderId="54" xfId="0" applyFont="1" applyFill="1" applyBorder="1" applyAlignment="1">
      <alignment horizontal="center" vertical="center" wrapText="1"/>
    </xf>
    <xf numFmtId="0" fontId="23" fillId="10" borderId="47" xfId="0" applyFont="1" applyFill="1" applyBorder="1" applyAlignment="1">
      <alignment horizontal="right" vertical="center" wrapText="1"/>
    </xf>
    <xf numFmtId="0" fontId="23" fillId="10" borderId="62" xfId="0" applyFont="1" applyFill="1" applyBorder="1" applyAlignment="1">
      <alignment horizontal="center" vertical="center" wrapText="1"/>
    </xf>
    <xf numFmtId="0" fontId="24" fillId="11" borderId="49" xfId="0" quotePrefix="1" applyFont="1" applyFill="1" applyBorder="1" applyAlignment="1">
      <alignment horizontal="center" vertical="center" wrapText="1"/>
    </xf>
    <xf numFmtId="178" fontId="23" fillId="10" borderId="0" xfId="0" applyNumberFormat="1" applyFont="1" applyFill="1" applyBorder="1" applyAlignment="1">
      <alignment vertical="center" wrapText="1"/>
    </xf>
    <xf numFmtId="0" fontId="19" fillId="10" borderId="0" xfId="0" applyFont="1" applyFill="1" applyBorder="1" applyAlignment="1">
      <alignment vertical="center" wrapText="1"/>
    </xf>
    <xf numFmtId="0" fontId="19" fillId="10" borderId="0" xfId="0" applyFont="1" applyFill="1" applyBorder="1" applyAlignment="1">
      <alignment horizontal="center" vertical="center"/>
    </xf>
    <xf numFmtId="0" fontId="19" fillId="10" borderId="0" xfId="1" applyNumberFormat="1" applyFont="1" applyFill="1" applyBorder="1" applyAlignment="1">
      <alignment horizontal="center" vertical="center"/>
    </xf>
    <xf numFmtId="178" fontId="19" fillId="10" borderId="0" xfId="0" applyNumberFormat="1" applyFont="1" applyFill="1" applyBorder="1" applyAlignment="1">
      <alignment horizontal="center" vertical="center"/>
    </xf>
    <xf numFmtId="0" fontId="0" fillId="10" borderId="0" xfId="0" applyFill="1">
      <alignment vertical="center"/>
    </xf>
    <xf numFmtId="178" fontId="5" fillId="0" borderId="8" xfId="0" applyNumberFormat="1" applyFont="1" applyFill="1" applyBorder="1" applyAlignment="1">
      <alignment horizontal="center" vertical="center"/>
    </xf>
    <xf numFmtId="178" fontId="5" fillId="0" borderId="10" xfId="0" applyNumberFormat="1" applyFont="1" applyFill="1" applyBorder="1" applyAlignment="1">
      <alignment horizontal="center" vertical="center"/>
    </xf>
    <xf numFmtId="178" fontId="5" fillId="7" borderId="6" xfId="0" applyNumberFormat="1" applyFont="1" applyFill="1" applyBorder="1" applyAlignment="1">
      <alignment horizontal="center" vertical="center"/>
    </xf>
    <xf numFmtId="178" fontId="5" fillId="7" borderId="0" xfId="0" applyNumberFormat="1" applyFont="1" applyFill="1" applyBorder="1" applyAlignment="1">
      <alignment horizontal="center" vertical="center"/>
    </xf>
    <xf numFmtId="178" fontId="5" fillId="0" borderId="6" xfId="0" applyNumberFormat="1" applyFont="1" applyFill="1" applyBorder="1" applyAlignment="1">
      <alignment horizontal="center" vertical="center"/>
    </xf>
    <xf numFmtId="178" fontId="5" fillId="0" borderId="0" xfId="0" applyNumberFormat="1" applyFont="1" applyFill="1" applyBorder="1" applyAlignment="1">
      <alignment horizontal="center" vertical="center"/>
    </xf>
    <xf numFmtId="178" fontId="5" fillId="7" borderId="7" xfId="0" applyNumberFormat="1" applyFont="1" applyFill="1" applyBorder="1" applyAlignment="1">
      <alignment horizontal="center" vertical="center"/>
    </xf>
    <xf numFmtId="178" fontId="5" fillId="0" borderId="7" xfId="0" applyNumberFormat="1" applyFont="1" applyFill="1" applyBorder="1" applyAlignment="1">
      <alignment horizontal="center" vertical="center"/>
    </xf>
    <xf numFmtId="178" fontId="5" fillId="0" borderId="9" xfId="0" applyNumberFormat="1" applyFont="1" applyFill="1" applyBorder="1" applyAlignment="1">
      <alignment horizontal="center" vertical="center"/>
    </xf>
    <xf numFmtId="178" fontId="22" fillId="0" borderId="0" xfId="0" applyNumberFormat="1" applyFont="1" applyFill="1" applyBorder="1" applyAlignment="1">
      <alignment horizontal="center" vertical="center"/>
    </xf>
    <xf numFmtId="178" fontId="5" fillId="0" borderId="11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78" fontId="6" fillId="0" borderId="0" xfId="0" applyNumberFormat="1" applyFont="1" applyFill="1" applyBorder="1" applyAlignment="1">
      <alignment horizontal="center" vertical="center" wrapText="1"/>
    </xf>
    <xf numFmtId="178" fontId="6" fillId="6" borderId="13" xfId="0" applyNumberFormat="1" applyFont="1" applyFill="1" applyBorder="1" applyAlignment="1">
      <alignment horizontal="center" vertical="center" wrapText="1"/>
    </xf>
    <xf numFmtId="178" fontId="5" fillId="0" borderId="7" xfId="0" applyNumberFormat="1" applyFont="1" applyFill="1" applyBorder="1" applyAlignment="1">
      <alignment horizontal="center" vertical="center" wrapText="1"/>
    </xf>
    <xf numFmtId="178" fontId="5" fillId="0" borderId="14" xfId="0" applyNumberFormat="1" applyFont="1" applyFill="1" applyBorder="1" applyAlignment="1">
      <alignment horizontal="center" vertical="center"/>
    </xf>
    <xf numFmtId="178" fontId="21" fillId="5" borderId="0" xfId="0" applyNumberFormat="1" applyFont="1" applyFill="1" applyBorder="1" applyAlignment="1">
      <alignment horizontal="center" vertical="center"/>
    </xf>
    <xf numFmtId="178" fontId="31" fillId="3" borderId="0" xfId="0" applyNumberFormat="1" applyFont="1" applyFill="1" applyBorder="1" applyAlignment="1">
      <alignment horizontal="center" vertical="top"/>
    </xf>
    <xf numFmtId="178" fontId="5" fillId="0" borderId="20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>
      <alignment horizontal="center" vertical="center"/>
    </xf>
    <xf numFmtId="178" fontId="5" fillId="13" borderId="0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15" xfId="0" applyNumberFormat="1" applyFont="1" applyFill="1" applyBorder="1" applyAlignment="1">
      <alignment vertical="center"/>
    </xf>
    <xf numFmtId="178" fontId="5" fillId="7" borderId="14" xfId="0" applyNumberFormat="1" applyFont="1" applyFill="1" applyBorder="1" applyAlignment="1">
      <alignment vertical="center"/>
    </xf>
    <xf numFmtId="178" fontId="5" fillId="0" borderId="12" xfId="0" applyNumberFormat="1" applyFont="1" applyFill="1" applyBorder="1" applyAlignment="1">
      <alignment horizontal="center" vertical="center" wrapText="1"/>
    </xf>
    <xf numFmtId="178" fontId="5" fillId="0" borderId="11" xfId="0" applyNumberFormat="1" applyFont="1" applyFill="1" applyBorder="1" applyAlignment="1">
      <alignment horizontal="right" vertical="center"/>
    </xf>
    <xf numFmtId="178" fontId="5" fillId="0" borderId="12" xfId="0" applyNumberFormat="1" applyFont="1" applyFill="1" applyBorder="1" applyAlignment="1">
      <alignment horizontal="right" vertical="center"/>
    </xf>
    <xf numFmtId="178" fontId="5" fillId="0" borderId="17" xfId="0" applyNumberFormat="1" applyFont="1" applyFill="1" applyBorder="1" applyAlignment="1">
      <alignment horizontal="right" vertical="center"/>
    </xf>
    <xf numFmtId="178" fontId="5" fillId="0" borderId="20" xfId="0" applyNumberFormat="1" applyFont="1" applyFill="1" applyBorder="1" applyAlignment="1">
      <alignment horizontal="right" vertical="center"/>
    </xf>
    <xf numFmtId="178" fontId="5" fillId="0" borderId="10" xfId="0" applyNumberFormat="1" applyFont="1" applyFill="1" applyBorder="1" applyAlignment="1">
      <alignment horizontal="right" vertical="center"/>
    </xf>
    <xf numFmtId="0" fontId="19" fillId="0" borderId="0" xfId="0" applyFont="1" applyFill="1" applyBorder="1">
      <alignment vertic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right" vertical="center" wrapText="1"/>
    </xf>
    <xf numFmtId="0" fontId="24" fillId="0" borderId="0" xfId="0" quotePrefix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right" vertical="center"/>
    </xf>
    <xf numFmtId="0" fontId="24" fillId="0" borderId="0" xfId="0" quotePrefix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horizontal="right" vertical="center"/>
    </xf>
    <xf numFmtId="178" fontId="5" fillId="0" borderId="4" xfId="0" applyNumberFormat="1" applyFont="1" applyFill="1" applyBorder="1" applyAlignment="1">
      <alignment horizontal="center" vertical="center"/>
    </xf>
    <xf numFmtId="178" fontId="5" fillId="0" borderId="5" xfId="0" applyNumberFormat="1" applyFont="1" applyFill="1" applyBorder="1" applyAlignment="1">
      <alignment horizontal="center" vertical="center" wrapText="1"/>
    </xf>
    <xf numFmtId="178" fontId="5" fillId="0" borderId="17" xfId="0" applyNumberFormat="1" applyFont="1" applyFill="1" applyBorder="1" applyAlignment="1">
      <alignment horizontal="center" vertical="center"/>
    </xf>
    <xf numFmtId="178" fontId="12" fillId="10" borderId="0" xfId="0" applyNumberFormat="1" applyFont="1" applyFill="1" applyAlignment="1" applyProtection="1">
      <alignment vertical="center"/>
    </xf>
    <xf numFmtId="178" fontId="12" fillId="10" borderId="0" xfId="0" applyNumberFormat="1" applyFont="1" applyFill="1" applyBorder="1" applyAlignment="1" applyProtection="1">
      <alignment vertical="center"/>
    </xf>
    <xf numFmtId="180" fontId="12" fillId="10" borderId="0" xfId="0" applyNumberFormat="1" applyFont="1" applyFill="1" applyBorder="1" applyAlignment="1" applyProtection="1">
      <alignment vertical="center"/>
    </xf>
    <xf numFmtId="178" fontId="14" fillId="10" borderId="0" xfId="0" applyNumberFormat="1" applyFont="1" applyFill="1" applyBorder="1" applyAlignment="1" applyProtection="1">
      <alignment horizontal="center" vertical="center"/>
    </xf>
    <xf numFmtId="178" fontId="17" fillId="10" borderId="0" xfId="1" applyNumberFormat="1" applyFont="1" applyFill="1" applyBorder="1" applyAlignment="1" applyProtection="1">
      <alignment vertical="center"/>
    </xf>
    <xf numFmtId="178" fontId="14" fillId="10" borderId="19" xfId="0" applyNumberFormat="1" applyFont="1" applyFill="1" applyBorder="1" applyAlignment="1" applyProtection="1">
      <alignment horizontal="center" vertical="center"/>
    </xf>
    <xf numFmtId="178" fontId="14" fillId="10" borderId="31" xfId="0" applyNumberFormat="1" applyFont="1" applyFill="1" applyBorder="1" applyAlignment="1" applyProtection="1">
      <alignment horizontal="center" vertical="center"/>
    </xf>
    <xf numFmtId="178" fontId="12" fillId="10" borderId="0" xfId="0" applyNumberFormat="1" applyFont="1" applyFill="1" applyBorder="1" applyAlignment="1" applyProtection="1">
      <alignment horizontal="center" vertical="center"/>
    </xf>
    <xf numFmtId="178" fontId="17" fillId="10" borderId="0" xfId="0" applyNumberFormat="1" applyFont="1" applyFill="1" applyAlignment="1" applyProtection="1">
      <alignment vertical="center"/>
    </xf>
    <xf numFmtId="178" fontId="14" fillId="10" borderId="32" xfId="0" applyNumberFormat="1" applyFont="1" applyFill="1" applyBorder="1" applyAlignment="1" applyProtection="1">
      <alignment horizontal="center" vertical="center"/>
    </xf>
    <xf numFmtId="178" fontId="14" fillId="10" borderId="33" xfId="0" applyNumberFormat="1" applyFont="1" applyFill="1" applyBorder="1" applyAlignment="1" applyProtection="1">
      <alignment horizontal="center" vertical="center"/>
    </xf>
    <xf numFmtId="178" fontId="12" fillId="10" borderId="0" xfId="0" applyNumberFormat="1" applyFont="1" applyFill="1" applyBorder="1" applyAlignment="1" applyProtection="1">
      <alignment horizontal="right" vertical="center"/>
    </xf>
    <xf numFmtId="178" fontId="12" fillId="10" borderId="0" xfId="0" applyNumberFormat="1" applyFont="1" applyFill="1" applyAlignment="1" applyProtection="1">
      <alignment horizontal="right" vertical="center"/>
    </xf>
    <xf numFmtId="178" fontId="14" fillId="2" borderId="26" xfId="0" applyNumberFormat="1" applyFont="1" applyFill="1" applyBorder="1" applyAlignment="1" applyProtection="1">
      <alignment horizontal="center" vertical="center"/>
    </xf>
    <xf numFmtId="178" fontId="14" fillId="2" borderId="1" xfId="0" applyNumberFormat="1" applyFont="1" applyFill="1" applyBorder="1" applyAlignment="1" applyProtection="1">
      <alignment horizontal="center" vertical="center"/>
    </xf>
    <xf numFmtId="178" fontId="14" fillId="9" borderId="1" xfId="0" applyNumberFormat="1" applyFont="1" applyFill="1" applyBorder="1" applyAlignment="1" applyProtection="1">
      <alignment horizontal="center" vertical="center"/>
    </xf>
    <xf numFmtId="178" fontId="14" fillId="9" borderId="27" xfId="0" applyNumberFormat="1" applyFont="1" applyFill="1" applyBorder="1" applyAlignment="1" applyProtection="1">
      <alignment horizontal="center" vertical="center"/>
    </xf>
    <xf numFmtId="178" fontId="17" fillId="10" borderId="26" xfId="1" applyNumberFormat="1" applyFont="1" applyFill="1" applyBorder="1" applyAlignment="1" applyProtection="1">
      <alignment vertical="center"/>
    </xf>
    <xf numFmtId="178" fontId="17" fillId="10" borderId="1" xfId="0" applyNumberFormat="1" applyFont="1" applyFill="1" applyBorder="1" applyAlignment="1" applyProtection="1">
      <alignment vertical="center"/>
    </xf>
    <xf numFmtId="181" fontId="17" fillId="10" borderId="1" xfId="1" applyNumberFormat="1" applyFont="1" applyFill="1" applyBorder="1" applyAlignment="1" applyProtection="1">
      <alignment vertical="center"/>
    </xf>
    <xf numFmtId="181" fontId="17" fillId="10" borderId="27" xfId="0" applyNumberFormat="1" applyFont="1" applyFill="1" applyBorder="1" applyAlignment="1" applyProtection="1">
      <alignment vertical="center"/>
    </xf>
    <xf numFmtId="178" fontId="17" fillId="10" borderId="28" xfId="1" applyNumberFormat="1" applyFont="1" applyFill="1" applyBorder="1" applyAlignment="1" applyProtection="1">
      <alignment vertical="center"/>
    </xf>
    <xf numFmtId="178" fontId="17" fillId="10" borderId="29" xfId="0" applyNumberFormat="1" applyFont="1" applyFill="1" applyBorder="1" applyAlignment="1" applyProtection="1">
      <alignment vertical="center"/>
    </xf>
    <xf numFmtId="181" fontId="17" fillId="10" borderId="29" xfId="1" applyNumberFormat="1" applyFont="1" applyFill="1" applyBorder="1" applyAlignment="1" applyProtection="1">
      <alignment vertical="center"/>
    </xf>
    <xf numFmtId="181" fontId="17" fillId="10" borderId="30" xfId="0" applyNumberFormat="1" applyFont="1" applyFill="1" applyBorder="1" applyAlignment="1" applyProtection="1">
      <alignment vertical="center"/>
    </xf>
    <xf numFmtId="178" fontId="12" fillId="12" borderId="0" xfId="0" applyNumberFormat="1" applyFont="1" applyFill="1" applyAlignment="1" applyProtection="1">
      <alignment vertical="center"/>
    </xf>
    <xf numFmtId="178" fontId="14" fillId="10" borderId="36" xfId="0" applyNumberFormat="1" applyFont="1" applyFill="1" applyBorder="1" applyAlignment="1" applyProtection="1">
      <alignment horizontal="center" vertical="center"/>
    </xf>
    <xf numFmtId="178" fontId="14" fillId="10" borderId="24" xfId="0" applyNumberFormat="1" applyFont="1" applyFill="1" applyBorder="1" applyAlignment="1" applyProtection="1">
      <alignment horizontal="center" vertical="center"/>
    </xf>
    <xf numFmtId="178" fontId="12" fillId="10" borderId="37" xfId="0" applyNumberFormat="1" applyFont="1" applyFill="1" applyBorder="1" applyAlignment="1" applyProtection="1">
      <alignment horizontal="center" vertical="center"/>
    </xf>
    <xf numFmtId="178" fontId="12" fillId="10" borderId="21" xfId="0" applyNumberFormat="1" applyFont="1" applyFill="1" applyBorder="1" applyAlignment="1" applyProtection="1">
      <alignment horizontal="center" vertical="center"/>
    </xf>
    <xf numFmtId="178" fontId="12" fillId="10" borderId="22" xfId="0" applyNumberFormat="1" applyFont="1" applyFill="1" applyBorder="1" applyAlignment="1" applyProtection="1">
      <alignment horizontal="center" vertical="center"/>
    </xf>
    <xf numFmtId="178" fontId="14" fillId="2" borderId="27" xfId="0" applyNumberFormat="1" applyFont="1" applyFill="1" applyBorder="1" applyAlignment="1" applyProtection="1">
      <alignment horizontal="center" vertical="center"/>
    </xf>
    <xf numFmtId="178" fontId="14" fillId="9" borderId="26" xfId="0" applyNumberFormat="1" applyFont="1" applyFill="1" applyBorder="1" applyAlignment="1" applyProtection="1">
      <alignment horizontal="center" vertical="center"/>
    </xf>
    <xf numFmtId="178" fontId="17" fillId="10" borderId="26" xfId="1" applyNumberFormat="1" applyFont="1" applyFill="1" applyBorder="1" applyAlignment="1" applyProtection="1">
      <alignment horizontal="center" vertical="center"/>
    </xf>
    <xf numFmtId="178" fontId="17" fillId="10" borderId="1" xfId="0" applyNumberFormat="1" applyFont="1" applyFill="1" applyBorder="1" applyAlignment="1" applyProtection="1">
      <alignment horizontal="center" vertical="center"/>
    </xf>
    <xf numFmtId="180" fontId="17" fillId="10" borderId="1" xfId="0" applyNumberFormat="1" applyFont="1" applyFill="1" applyBorder="1" applyAlignment="1" applyProtection="1">
      <alignment horizontal="center" vertical="center"/>
    </xf>
    <xf numFmtId="178" fontId="20" fillId="8" borderId="26" xfId="0" applyNumberFormat="1" applyFont="1" applyFill="1" applyBorder="1" applyAlignment="1" applyProtection="1">
      <alignment vertical="center"/>
    </xf>
    <xf numFmtId="178" fontId="12" fillId="8" borderId="21" xfId="0" applyNumberFormat="1" applyFont="1" applyFill="1" applyBorder="1" applyAlignment="1" applyProtection="1">
      <alignment vertical="center"/>
    </xf>
    <xf numFmtId="178" fontId="17" fillId="4" borderId="1" xfId="0" applyNumberFormat="1" applyFont="1" applyFill="1" applyBorder="1" applyAlignment="1" applyProtection="1">
      <alignment vertical="center"/>
    </xf>
    <xf numFmtId="178" fontId="12" fillId="8" borderId="26" xfId="0" applyNumberFormat="1" applyFont="1" applyFill="1" applyBorder="1" applyAlignment="1" applyProtection="1">
      <alignment vertical="center"/>
    </xf>
    <xf numFmtId="178" fontId="12" fillId="8" borderId="1" xfId="0" applyNumberFormat="1" applyFont="1" applyFill="1" applyBorder="1" applyAlignment="1" applyProtection="1">
      <alignment vertical="center"/>
    </xf>
    <xf numFmtId="178" fontId="12" fillId="8" borderId="27" xfId="0" applyNumberFormat="1" applyFont="1" applyFill="1" applyBorder="1" applyAlignment="1" applyProtection="1">
      <alignment vertical="center"/>
    </xf>
    <xf numFmtId="178" fontId="12" fillId="4" borderId="69" xfId="0" applyNumberFormat="1" applyFont="1" applyFill="1" applyBorder="1" applyAlignment="1" applyProtection="1">
      <alignment vertical="center"/>
    </xf>
    <xf numFmtId="178" fontId="12" fillId="4" borderId="65" xfId="0" applyNumberFormat="1" applyFont="1" applyFill="1" applyBorder="1" applyAlignment="1" applyProtection="1">
      <alignment vertical="center"/>
    </xf>
    <xf numFmtId="178" fontId="12" fillId="4" borderId="70" xfId="0" applyNumberFormat="1" applyFont="1" applyFill="1" applyBorder="1" applyAlignment="1" applyProtection="1">
      <alignment vertical="center"/>
    </xf>
    <xf numFmtId="178" fontId="17" fillId="8" borderId="26" xfId="0" applyNumberFormat="1" applyFont="1" applyFill="1" applyBorder="1" applyAlignment="1" applyProtection="1">
      <alignment vertical="center"/>
    </xf>
    <xf numFmtId="178" fontId="17" fillId="8" borderId="1" xfId="0" applyNumberFormat="1" applyFont="1" applyFill="1" applyBorder="1" applyAlignment="1" applyProtection="1">
      <alignment vertical="center"/>
    </xf>
    <xf numFmtId="181" fontId="17" fillId="8" borderId="1" xfId="0" applyNumberFormat="1" applyFont="1" applyFill="1" applyBorder="1" applyAlignment="1" applyProtection="1">
      <alignment vertical="center"/>
    </xf>
    <xf numFmtId="178" fontId="12" fillId="4" borderId="27" xfId="0" applyNumberFormat="1" applyFont="1" applyFill="1" applyBorder="1" applyAlignment="1" applyProtection="1">
      <alignment vertical="center"/>
    </xf>
    <xf numFmtId="178" fontId="20" fillId="10" borderId="26" xfId="0" applyNumberFormat="1" applyFont="1" applyFill="1" applyBorder="1" applyAlignment="1" applyProtection="1">
      <alignment vertical="center"/>
    </xf>
    <xf numFmtId="178" fontId="12" fillId="10" borderId="21" xfId="0" applyNumberFormat="1" applyFont="1" applyFill="1" applyBorder="1" applyAlignment="1" applyProtection="1">
      <alignment vertical="center"/>
    </xf>
    <xf numFmtId="178" fontId="12" fillId="10" borderId="1" xfId="0" applyNumberFormat="1" applyFont="1" applyFill="1" applyBorder="1" applyAlignment="1" applyProtection="1">
      <alignment vertical="center"/>
    </xf>
    <xf numFmtId="178" fontId="12" fillId="10" borderId="26" xfId="0" applyNumberFormat="1" applyFont="1" applyFill="1" applyBorder="1" applyAlignment="1" applyProtection="1">
      <alignment vertical="center"/>
    </xf>
    <xf numFmtId="178" fontId="12" fillId="10" borderId="27" xfId="0" applyNumberFormat="1" applyFont="1" applyFill="1" applyBorder="1" applyAlignment="1" applyProtection="1">
      <alignment vertical="center"/>
    </xf>
    <xf numFmtId="178" fontId="17" fillId="10" borderId="26" xfId="0" applyNumberFormat="1" applyFont="1" applyFill="1" applyBorder="1" applyAlignment="1" applyProtection="1">
      <alignment vertical="center"/>
    </xf>
    <xf numFmtId="181" fontId="17" fillId="10" borderId="1" xfId="0" applyNumberFormat="1" applyFont="1" applyFill="1" applyBorder="1" applyAlignment="1" applyProtection="1">
      <alignment vertical="center"/>
    </xf>
    <xf numFmtId="178" fontId="20" fillId="8" borderId="26" xfId="0" applyNumberFormat="1" applyFont="1" applyFill="1" applyBorder="1" applyAlignment="1" applyProtection="1">
      <alignment vertical="center" wrapText="1"/>
    </xf>
    <xf numFmtId="178" fontId="21" fillId="10" borderId="26" xfId="0" applyNumberFormat="1" applyFont="1" applyFill="1" applyBorder="1" applyAlignment="1" applyProtection="1">
      <alignment vertical="center"/>
    </xf>
    <xf numFmtId="181" fontId="12" fillId="10" borderId="1" xfId="0" applyNumberFormat="1" applyFont="1" applyFill="1" applyBorder="1" applyAlignment="1" applyProtection="1">
      <alignment vertical="center"/>
    </xf>
    <xf numFmtId="178" fontId="30" fillId="4" borderId="69" xfId="0" applyNumberFormat="1" applyFont="1" applyFill="1" applyBorder="1" applyAlignment="1" applyProtection="1">
      <alignment vertical="center"/>
    </xf>
    <xf numFmtId="178" fontId="30" fillId="4" borderId="65" xfId="0" applyNumberFormat="1" applyFont="1" applyFill="1" applyBorder="1" applyAlignment="1" applyProtection="1">
      <alignment vertical="center"/>
    </xf>
    <xf numFmtId="178" fontId="30" fillId="4" borderId="70" xfId="0" applyNumberFormat="1" applyFont="1" applyFill="1" applyBorder="1" applyAlignment="1" applyProtection="1">
      <alignment vertical="center"/>
    </xf>
    <xf numFmtId="178" fontId="12" fillId="10" borderId="71" xfId="0" applyNumberFormat="1" applyFont="1" applyFill="1" applyBorder="1" applyAlignment="1" applyProtection="1">
      <alignment vertical="center"/>
    </xf>
    <xf numFmtId="178" fontId="12" fillId="10" borderId="3" xfId="0" applyNumberFormat="1" applyFont="1" applyFill="1" applyBorder="1" applyAlignment="1" applyProtection="1">
      <alignment vertical="center"/>
    </xf>
    <xf numFmtId="178" fontId="12" fillId="10" borderId="33" xfId="0" applyNumberFormat="1" applyFont="1" applyFill="1" applyBorder="1" applyAlignment="1" applyProtection="1">
      <alignment vertical="center"/>
    </xf>
    <xf numFmtId="178" fontId="20" fillId="8" borderId="28" xfId="0" applyNumberFormat="1" applyFont="1" applyFill="1" applyBorder="1" applyAlignment="1" applyProtection="1">
      <alignment vertical="center"/>
    </xf>
    <xf numFmtId="178" fontId="12" fillId="8" borderId="38" xfId="0" applyNumberFormat="1" applyFont="1" applyFill="1" applyBorder="1" applyAlignment="1" applyProtection="1">
      <alignment vertical="center"/>
    </xf>
    <xf numFmtId="178" fontId="12" fillId="8" borderId="29" xfId="0" applyNumberFormat="1" applyFont="1" applyFill="1" applyBorder="1" applyAlignment="1" applyProtection="1">
      <alignment vertical="center"/>
    </xf>
    <xf numFmtId="178" fontId="12" fillId="8" borderId="28" xfId="0" applyNumberFormat="1" applyFont="1" applyFill="1" applyBorder="1" applyAlignment="1" applyProtection="1">
      <alignment vertical="center"/>
    </xf>
    <xf numFmtId="178" fontId="12" fillId="8" borderId="30" xfId="0" applyNumberFormat="1" applyFont="1" applyFill="1" applyBorder="1" applyAlignment="1" applyProtection="1">
      <alignment vertical="center"/>
    </xf>
    <xf numFmtId="178" fontId="17" fillId="8" borderId="28" xfId="0" applyNumberFormat="1" applyFont="1" applyFill="1" applyBorder="1" applyAlignment="1" applyProtection="1">
      <alignment vertical="center"/>
    </xf>
    <xf numFmtId="178" fontId="17" fillId="8" borderId="29" xfId="0" applyNumberFormat="1" applyFont="1" applyFill="1" applyBorder="1" applyAlignment="1" applyProtection="1">
      <alignment vertical="center"/>
    </xf>
    <xf numFmtId="181" fontId="17" fillId="8" borderId="29" xfId="0" applyNumberFormat="1" applyFont="1" applyFill="1" applyBorder="1" applyAlignment="1" applyProtection="1">
      <alignment vertical="center"/>
    </xf>
    <xf numFmtId="178" fontId="20" fillId="10" borderId="0" xfId="0" applyNumberFormat="1" applyFont="1" applyFill="1" applyBorder="1" applyAlignment="1" applyProtection="1">
      <alignment vertical="center"/>
    </xf>
    <xf numFmtId="178" fontId="20" fillId="10" borderId="0" xfId="0" applyNumberFormat="1" applyFont="1" applyFill="1" applyBorder="1" applyAlignment="1" applyProtection="1">
      <alignment vertical="center" wrapText="1"/>
    </xf>
    <xf numFmtId="178" fontId="6" fillId="10" borderId="0" xfId="0" applyNumberFormat="1" applyFont="1" applyFill="1" applyBorder="1" applyAlignment="1" applyProtection="1">
      <alignment horizontal="center" vertical="center"/>
    </xf>
    <xf numFmtId="178" fontId="6" fillId="10" borderId="0" xfId="0" applyNumberFormat="1" applyFont="1" applyFill="1" applyBorder="1" applyAlignment="1" applyProtection="1">
      <alignment horizontal="center" vertical="center" wrapText="1"/>
    </xf>
    <xf numFmtId="178" fontId="14" fillId="2" borderId="40" xfId="0" applyNumberFormat="1" applyFont="1" applyFill="1" applyBorder="1" applyAlignment="1" applyProtection="1">
      <alignment horizontal="center" vertical="center"/>
    </xf>
    <xf numFmtId="178" fontId="14" fillId="2" borderId="2" xfId="0" applyNumberFormat="1" applyFont="1" applyFill="1" applyBorder="1" applyAlignment="1" applyProtection="1">
      <alignment horizontal="center" vertical="center"/>
    </xf>
    <xf numFmtId="178" fontId="14" fillId="2" borderId="41" xfId="0" applyNumberFormat="1" applyFont="1" applyFill="1" applyBorder="1" applyAlignment="1" applyProtection="1">
      <alignment horizontal="center" vertical="center"/>
    </xf>
    <xf numFmtId="178" fontId="21" fillId="8" borderId="26" xfId="0" applyNumberFormat="1" applyFont="1" applyFill="1" applyBorder="1" applyAlignment="1" applyProtection="1">
      <alignment vertical="center"/>
    </xf>
    <xf numFmtId="178" fontId="12" fillId="10" borderId="40" xfId="0" applyNumberFormat="1" applyFont="1" applyFill="1" applyBorder="1" applyAlignment="1" applyProtection="1">
      <alignment vertical="center"/>
    </xf>
    <xf numFmtId="178" fontId="12" fillId="8" borderId="27" xfId="0" applyNumberFormat="1" applyFont="1" applyFill="1" applyBorder="1" applyAlignment="1" applyProtection="1">
      <alignment horizontal="center" vertical="center"/>
    </xf>
    <xf numFmtId="178" fontId="12" fillId="8" borderId="71" xfId="0" applyNumberFormat="1" applyFont="1" applyFill="1" applyBorder="1" applyAlignment="1" applyProtection="1">
      <alignment vertical="center"/>
    </xf>
    <xf numFmtId="178" fontId="12" fillId="8" borderId="3" xfId="0" applyNumberFormat="1" applyFont="1" applyFill="1" applyBorder="1" applyAlignment="1" applyProtection="1">
      <alignment vertical="center"/>
    </xf>
    <xf numFmtId="178" fontId="12" fillId="8" borderId="33" xfId="0" applyNumberFormat="1" applyFont="1" applyFill="1" applyBorder="1" applyAlignment="1" applyProtection="1">
      <alignment horizontal="center" vertical="center"/>
    </xf>
    <xf numFmtId="181" fontId="12" fillId="8" borderId="1" xfId="0" applyNumberFormat="1" applyFont="1" applyFill="1" applyBorder="1" applyAlignment="1" applyProtection="1">
      <alignment vertical="center"/>
    </xf>
    <xf numFmtId="178" fontId="12" fillId="10" borderId="42" xfId="0" applyNumberFormat="1" applyFont="1" applyFill="1" applyBorder="1" applyAlignment="1" applyProtection="1">
      <alignment vertical="center"/>
    </xf>
    <xf numFmtId="178" fontId="12" fillId="4" borderId="1" xfId="0" applyNumberFormat="1" applyFont="1" applyFill="1" applyBorder="1" applyAlignment="1" applyProtection="1">
      <alignment vertical="center"/>
    </xf>
    <xf numFmtId="178" fontId="12" fillId="4" borderId="21" xfId="0" applyNumberFormat="1" applyFont="1" applyFill="1" applyBorder="1" applyAlignment="1" applyProtection="1">
      <alignment vertical="center"/>
    </xf>
    <xf numFmtId="178" fontId="17" fillId="4" borderId="26" xfId="0" applyNumberFormat="1" applyFont="1" applyFill="1" applyBorder="1" applyAlignment="1" applyProtection="1">
      <alignment vertical="center"/>
    </xf>
    <xf numFmtId="178" fontId="6" fillId="10" borderId="28" xfId="0" applyNumberFormat="1" applyFont="1" applyFill="1" applyBorder="1" applyAlignment="1" applyProtection="1">
      <alignment vertical="center"/>
    </xf>
    <xf numFmtId="178" fontId="12" fillId="10" borderId="29" xfId="0" applyNumberFormat="1" applyFont="1" applyFill="1" applyBorder="1" applyAlignment="1" applyProtection="1">
      <alignment vertical="center"/>
    </xf>
    <xf numFmtId="178" fontId="17" fillId="4" borderId="29" xfId="0" applyNumberFormat="1" applyFont="1" applyFill="1" applyBorder="1" applyAlignment="1" applyProtection="1">
      <alignment vertical="center"/>
    </xf>
    <xf numFmtId="178" fontId="12" fillId="10" borderId="34" xfId="0" applyNumberFormat="1" applyFont="1" applyFill="1" applyBorder="1" applyAlignment="1" applyProtection="1">
      <alignment vertical="center"/>
    </xf>
    <xf numFmtId="178" fontId="12" fillId="10" borderId="30" xfId="0" applyNumberFormat="1" applyFont="1" applyFill="1" applyBorder="1" applyAlignment="1" applyProtection="1">
      <alignment horizontal="center" vertical="center"/>
    </xf>
    <xf numFmtId="178" fontId="30" fillId="4" borderId="72" xfId="0" applyNumberFormat="1" applyFont="1" applyFill="1" applyBorder="1" applyAlignment="1" applyProtection="1">
      <alignment vertical="center"/>
    </xf>
    <xf numFmtId="178" fontId="30" fillId="4" borderId="73" xfId="0" applyNumberFormat="1" applyFont="1" applyFill="1" applyBorder="1" applyAlignment="1" applyProtection="1">
      <alignment vertical="center"/>
    </xf>
    <xf numFmtId="178" fontId="30" fillId="4" borderId="74" xfId="0" applyNumberFormat="1" applyFont="1" applyFill="1" applyBorder="1" applyAlignment="1" applyProtection="1">
      <alignment vertical="center"/>
    </xf>
    <xf numFmtId="178" fontId="17" fillId="10" borderId="28" xfId="0" applyNumberFormat="1" applyFont="1" applyFill="1" applyBorder="1" applyAlignment="1" applyProtection="1">
      <alignment vertical="center"/>
    </xf>
    <xf numFmtId="181" fontId="12" fillId="10" borderId="29" xfId="0" applyNumberFormat="1" applyFont="1" applyFill="1" applyBorder="1" applyAlignment="1" applyProtection="1">
      <alignment vertical="center"/>
    </xf>
    <xf numFmtId="178" fontId="14" fillId="10" borderId="0" xfId="0" applyNumberFormat="1" applyFont="1" applyFill="1" applyBorder="1" applyAlignment="1" applyProtection="1">
      <alignment vertical="center"/>
    </xf>
    <xf numFmtId="178" fontId="13" fillId="10" borderId="0" xfId="0" applyNumberFormat="1" applyFont="1" applyFill="1" applyBorder="1" applyAlignment="1" applyProtection="1">
      <alignment horizontal="center" vertical="center"/>
    </xf>
    <xf numFmtId="178" fontId="6" fillId="10" borderId="0" xfId="0" applyNumberFormat="1" applyFont="1" applyFill="1" applyBorder="1" applyAlignment="1" applyProtection="1">
      <alignment vertical="center"/>
    </xf>
    <xf numFmtId="182" fontId="12" fillId="3" borderId="22" xfId="0" applyNumberFormat="1" applyFont="1" applyFill="1" applyBorder="1" applyAlignment="1" applyProtection="1">
      <alignment vertical="center"/>
      <protection locked="0"/>
    </xf>
    <xf numFmtId="182" fontId="12" fillId="3" borderId="27" xfId="0" applyNumberFormat="1" applyFont="1" applyFill="1" applyBorder="1" applyAlignment="1" applyProtection="1">
      <alignment vertical="center"/>
      <protection locked="0"/>
    </xf>
    <xf numFmtId="182" fontId="12" fillId="3" borderId="39" xfId="0" applyNumberFormat="1" applyFont="1" applyFill="1" applyBorder="1" applyAlignment="1" applyProtection="1">
      <alignment vertical="center"/>
      <protection locked="0"/>
    </xf>
    <xf numFmtId="182" fontId="12" fillId="3" borderId="30" xfId="0" applyNumberFormat="1" applyFont="1" applyFill="1" applyBorder="1" applyAlignment="1" applyProtection="1">
      <alignment vertical="center"/>
      <protection locked="0"/>
    </xf>
    <xf numFmtId="182" fontId="12" fillId="3" borderId="1" xfId="0" applyNumberFormat="1" applyFont="1" applyFill="1" applyBorder="1" applyAlignment="1" applyProtection="1">
      <alignment vertical="center"/>
      <protection locked="0"/>
    </xf>
    <xf numFmtId="182" fontId="12" fillId="3" borderId="29" xfId="0" applyNumberFormat="1" applyFont="1" applyFill="1" applyBorder="1" applyAlignment="1" applyProtection="1">
      <alignment vertical="center"/>
      <protection locked="0"/>
    </xf>
    <xf numFmtId="178" fontId="14" fillId="3" borderId="34" xfId="0" applyNumberFormat="1" applyFont="1" applyFill="1" applyBorder="1" applyAlignment="1" applyProtection="1">
      <alignment horizontal="center" vertical="center"/>
      <protection locked="0"/>
    </xf>
    <xf numFmtId="178" fontId="12" fillId="10" borderId="2" xfId="0" applyNumberFormat="1" applyFont="1" applyFill="1" applyBorder="1" applyAlignment="1" applyProtection="1">
      <alignment horizontal="right" vertical="center"/>
    </xf>
    <xf numFmtId="178" fontId="14" fillId="10" borderId="1" xfId="0" applyNumberFormat="1" applyFont="1" applyFill="1" applyBorder="1" applyAlignment="1" applyProtection="1">
      <alignment horizontal="center" vertical="center"/>
    </xf>
    <xf numFmtId="178" fontId="12" fillId="10" borderId="28" xfId="0" applyNumberFormat="1" applyFont="1" applyFill="1" applyBorder="1" applyAlignment="1" applyProtection="1">
      <alignment vertical="center"/>
    </xf>
    <xf numFmtId="178" fontId="12" fillId="10" borderId="30" xfId="0" applyNumberFormat="1" applyFont="1" applyFill="1" applyBorder="1" applyAlignment="1" applyProtection="1">
      <alignment vertical="center"/>
    </xf>
    <xf numFmtId="178" fontId="14" fillId="10" borderId="26" xfId="0" applyNumberFormat="1" applyFont="1" applyFill="1" applyBorder="1" applyAlignment="1" applyProtection="1">
      <alignment horizontal="center" vertical="center"/>
    </xf>
    <xf numFmtId="178" fontId="12" fillId="10" borderId="7" xfId="0" applyNumberFormat="1" applyFont="1" applyFill="1" applyBorder="1" applyAlignment="1" applyProtection="1">
      <alignment horizontal="center" vertical="center"/>
    </xf>
    <xf numFmtId="178" fontId="12" fillId="10" borderId="40" xfId="0" applyNumberFormat="1" applyFont="1" applyFill="1" applyBorder="1" applyAlignment="1" applyProtection="1">
      <alignment horizontal="right" vertical="center"/>
    </xf>
    <xf numFmtId="178" fontId="12" fillId="10" borderId="7" xfId="0" applyNumberFormat="1" applyFont="1" applyFill="1" applyBorder="1" applyAlignment="1" applyProtection="1">
      <alignment horizontal="right" vertical="center"/>
    </xf>
    <xf numFmtId="178" fontId="14" fillId="10" borderId="27" xfId="0" applyNumberFormat="1" applyFont="1" applyFill="1" applyBorder="1" applyAlignment="1" applyProtection="1">
      <alignment horizontal="center" vertical="center"/>
    </xf>
    <xf numFmtId="178" fontId="12" fillId="10" borderId="41" xfId="0" applyNumberFormat="1" applyFont="1" applyFill="1" applyBorder="1" applyAlignment="1" applyProtection="1">
      <alignment horizontal="right" vertical="center"/>
    </xf>
    <xf numFmtId="178" fontId="12" fillId="10" borderId="40" xfId="1" applyNumberFormat="1" applyFont="1" applyFill="1" applyBorder="1" applyAlignment="1" applyProtection="1">
      <alignment horizontal="right" vertical="center"/>
    </xf>
    <xf numFmtId="178" fontId="12" fillId="10" borderId="4" xfId="0" applyNumberFormat="1" applyFont="1" applyFill="1" applyBorder="1" applyAlignment="1" applyProtection="1">
      <alignment vertical="center"/>
    </xf>
    <xf numFmtId="178" fontId="14" fillId="10" borderId="71" xfId="0" applyNumberFormat="1" applyFont="1" applyFill="1" applyBorder="1" applyAlignment="1" applyProtection="1">
      <alignment horizontal="center" vertical="center"/>
    </xf>
    <xf numFmtId="178" fontId="14" fillId="10" borderId="3" xfId="0" applyNumberFormat="1" applyFont="1" applyFill="1" applyBorder="1" applyAlignment="1" applyProtection="1">
      <alignment horizontal="center" vertical="center"/>
    </xf>
    <xf numFmtId="178" fontId="6" fillId="6" borderId="13" xfId="0" applyNumberFormat="1" applyFont="1" applyFill="1" applyBorder="1" applyAlignment="1">
      <alignment horizontal="center" vertical="center"/>
    </xf>
    <xf numFmtId="178" fontId="6" fillId="0" borderId="12" xfId="0" applyNumberFormat="1" applyFont="1" applyFill="1" applyBorder="1" applyAlignment="1">
      <alignment horizontal="center" vertical="center"/>
    </xf>
    <xf numFmtId="178" fontId="30" fillId="4" borderId="30" xfId="0" applyNumberFormat="1" applyFont="1" applyFill="1" applyBorder="1" applyAlignment="1" applyProtection="1">
      <alignment vertical="center"/>
    </xf>
    <xf numFmtId="178" fontId="22" fillId="7" borderId="0" xfId="0" applyNumberFormat="1" applyFont="1" applyFill="1" applyBorder="1" applyAlignment="1">
      <alignment horizontal="center" vertical="center"/>
    </xf>
    <xf numFmtId="178" fontId="12" fillId="10" borderId="25" xfId="0" applyNumberFormat="1" applyFont="1" applyFill="1" applyBorder="1" applyAlignment="1" applyProtection="1">
      <alignment horizontal="center" vertical="center"/>
    </xf>
    <xf numFmtId="178" fontId="12" fillId="10" borderId="26" xfId="0" applyNumberFormat="1" applyFont="1" applyFill="1" applyBorder="1" applyAlignment="1" applyProtection="1">
      <alignment horizontal="center" vertical="center"/>
    </xf>
    <xf numFmtId="178" fontId="12" fillId="10" borderId="1" xfId="0" applyNumberFormat="1" applyFont="1" applyFill="1" applyBorder="1" applyAlignment="1" applyProtection="1">
      <alignment horizontal="center" vertical="center"/>
    </xf>
    <xf numFmtId="178" fontId="12" fillId="10" borderId="27" xfId="0" applyNumberFormat="1" applyFont="1" applyFill="1" applyBorder="1" applyAlignment="1" applyProtection="1">
      <alignment horizontal="center" vertical="center"/>
    </xf>
    <xf numFmtId="178" fontId="6" fillId="13" borderId="6" xfId="0" applyNumberFormat="1" applyFont="1" applyFill="1" applyBorder="1" applyAlignment="1">
      <alignment horizontal="center" vertical="center"/>
    </xf>
    <xf numFmtId="178" fontId="6" fillId="13" borderId="0" xfId="0" applyNumberFormat="1" applyFont="1" applyFill="1" applyBorder="1" applyAlignment="1">
      <alignment horizontal="center" vertical="center"/>
    </xf>
    <xf numFmtId="178" fontId="6" fillId="13" borderId="7" xfId="0" applyNumberFormat="1" applyFont="1" applyFill="1" applyBorder="1" applyAlignment="1">
      <alignment horizontal="center" vertical="center"/>
    </xf>
    <xf numFmtId="178" fontId="7" fillId="0" borderId="8" xfId="0" applyNumberFormat="1" applyFont="1" applyFill="1" applyBorder="1" applyAlignment="1">
      <alignment horizontal="center" vertical="center"/>
    </xf>
    <xf numFmtId="178" fontId="15" fillId="0" borderId="10" xfId="0" applyNumberFormat="1" applyFont="1" applyBorder="1" applyAlignment="1">
      <alignment vertical="center"/>
    </xf>
    <xf numFmtId="178" fontId="6" fillId="2" borderId="19" xfId="0" applyNumberFormat="1" applyFont="1" applyFill="1" applyBorder="1" applyAlignment="1">
      <alignment horizontal="center" vertical="center"/>
    </xf>
    <xf numFmtId="178" fontId="6" fillId="2" borderId="4" xfId="0" applyNumberFormat="1" applyFont="1" applyFill="1" applyBorder="1" applyAlignment="1">
      <alignment horizontal="center" vertical="center"/>
    </xf>
    <xf numFmtId="178" fontId="6" fillId="2" borderId="5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>
      <alignment horizontal="right" vertical="center"/>
    </xf>
    <xf numFmtId="178" fontId="5" fillId="0" borderId="8" xfId="0" applyNumberFormat="1" applyFont="1" applyFill="1" applyBorder="1" applyAlignment="1">
      <alignment horizontal="right" vertical="center"/>
    </xf>
    <xf numFmtId="178" fontId="5" fillId="0" borderId="4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78" fontId="6" fillId="6" borderId="19" xfId="0" applyNumberFormat="1" applyFont="1" applyFill="1" applyBorder="1" applyAlignment="1">
      <alignment horizontal="center" vertical="center"/>
    </xf>
    <xf numFmtId="178" fontId="6" fillId="6" borderId="4" xfId="0" applyNumberFormat="1" applyFont="1" applyFill="1" applyBorder="1" applyAlignment="1">
      <alignment horizontal="center" vertical="center"/>
    </xf>
    <xf numFmtId="178" fontId="6" fillId="6" borderId="5" xfId="0" applyNumberFormat="1" applyFont="1" applyFill="1" applyBorder="1" applyAlignment="1">
      <alignment horizontal="center" vertical="center"/>
    </xf>
    <xf numFmtId="178" fontId="5" fillId="0" borderId="19" xfId="1" applyNumberFormat="1" applyFont="1" applyFill="1" applyBorder="1" applyAlignment="1">
      <alignment horizontal="right"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5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center" vertical="center"/>
    </xf>
    <xf numFmtId="178" fontId="5" fillId="0" borderId="12" xfId="1" applyNumberFormat="1" applyFont="1" applyFill="1" applyBorder="1" applyAlignment="1">
      <alignment horizontal="center" vertical="center"/>
    </xf>
    <xf numFmtId="178" fontId="7" fillId="0" borderId="13" xfId="0" applyNumberFormat="1" applyFont="1" applyFill="1" applyBorder="1" applyAlignment="1">
      <alignment horizontal="center" vertical="center"/>
    </xf>
    <xf numFmtId="178" fontId="7" fillId="0" borderId="15" xfId="0" applyNumberFormat="1" applyFont="1" applyFill="1" applyBorder="1" applyAlignment="1">
      <alignment horizontal="center" vertical="center"/>
    </xf>
    <xf numFmtId="178" fontId="5" fillId="0" borderId="1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178" fontId="22" fillId="7" borderId="6" xfId="0" applyNumberFormat="1" applyFont="1" applyFill="1" applyBorder="1" applyAlignment="1">
      <alignment horizontal="center" vertical="center"/>
    </xf>
    <xf numFmtId="178" fontId="22" fillId="7" borderId="0" xfId="0" applyNumberFormat="1" applyFont="1" applyFill="1" applyBorder="1" applyAlignment="1">
      <alignment horizontal="center" vertical="center"/>
    </xf>
    <xf numFmtId="178" fontId="22" fillId="7" borderId="7" xfId="0" applyNumberFormat="1" applyFont="1" applyFill="1" applyBorder="1" applyAlignment="1">
      <alignment horizontal="center" vertical="center"/>
    </xf>
    <xf numFmtId="178" fontId="22" fillId="7" borderId="8" xfId="0" applyNumberFormat="1" applyFont="1" applyFill="1" applyBorder="1" applyAlignment="1">
      <alignment horizontal="center" vertical="center"/>
    </xf>
    <xf numFmtId="178" fontId="22" fillId="7" borderId="9" xfId="0" applyNumberFormat="1" applyFont="1" applyFill="1" applyBorder="1" applyAlignment="1">
      <alignment horizontal="center" vertical="center"/>
    </xf>
    <xf numFmtId="178" fontId="22" fillId="0" borderId="6" xfId="0" applyNumberFormat="1" applyFont="1" applyFill="1" applyBorder="1" applyAlignment="1">
      <alignment horizontal="center" vertical="center"/>
    </xf>
    <xf numFmtId="178" fontId="22" fillId="0" borderId="0" xfId="0" applyNumberFormat="1" applyFont="1" applyFill="1" applyBorder="1" applyAlignment="1">
      <alignment horizontal="center" vertical="center"/>
    </xf>
    <xf numFmtId="178" fontId="6" fillId="5" borderId="0" xfId="0" applyNumberFormat="1" applyFont="1" applyFill="1" applyBorder="1" applyAlignment="1">
      <alignment horizontal="center" vertical="center"/>
    </xf>
    <xf numFmtId="178" fontId="22" fillId="0" borderId="7" xfId="0" applyNumberFormat="1" applyFont="1" applyFill="1" applyBorder="1" applyAlignment="1">
      <alignment horizontal="center" vertical="center"/>
    </xf>
    <xf numFmtId="178" fontId="22" fillId="7" borderId="10" xfId="0" applyNumberFormat="1" applyFont="1" applyFill="1" applyBorder="1" applyAlignment="1">
      <alignment horizontal="center" vertical="center"/>
    </xf>
    <xf numFmtId="178" fontId="5" fillId="0" borderId="0" xfId="0" applyNumberFormat="1" applyFont="1" applyFill="1" applyBorder="1" applyAlignment="1">
      <alignment horizontal="center" vertical="center"/>
    </xf>
    <xf numFmtId="178" fontId="5" fillId="0" borderId="7" xfId="0" applyNumberFormat="1" applyFont="1" applyFill="1" applyBorder="1" applyAlignment="1">
      <alignment horizontal="center" vertical="center"/>
    </xf>
    <xf numFmtId="178" fontId="5" fillId="7" borderId="0" xfId="0" applyNumberFormat="1" applyFont="1" applyFill="1" applyBorder="1" applyAlignment="1">
      <alignment horizontal="center" vertical="center"/>
    </xf>
    <xf numFmtId="178" fontId="5" fillId="7" borderId="7" xfId="0" applyNumberFormat="1" applyFont="1" applyFill="1" applyBorder="1" applyAlignment="1">
      <alignment horizontal="center" vertical="center"/>
    </xf>
    <xf numFmtId="178" fontId="5" fillId="0" borderId="9" xfId="0" applyNumberFormat="1" applyFont="1" applyFill="1" applyBorder="1" applyAlignment="1">
      <alignment horizontal="center" vertical="center"/>
    </xf>
    <xf numFmtId="178" fontId="5" fillId="0" borderId="10" xfId="0" applyNumberFormat="1" applyFont="1" applyFill="1" applyBorder="1" applyAlignment="1">
      <alignment horizontal="center" vertical="center"/>
    </xf>
    <xf numFmtId="178" fontId="5" fillId="0" borderId="4" xfId="0" applyNumberFormat="1" applyFont="1" applyFill="1" applyBorder="1" applyAlignment="1">
      <alignment horizontal="center" vertical="center"/>
    </xf>
    <xf numFmtId="178" fontId="6" fillId="6" borderId="11" xfId="0" applyNumberFormat="1" applyFont="1" applyFill="1" applyBorder="1" applyAlignment="1">
      <alignment horizontal="center" vertical="center"/>
    </xf>
    <xf numFmtId="178" fontId="6" fillId="6" borderId="17" xfId="0" applyNumberFormat="1" applyFont="1" applyFill="1" applyBorder="1" applyAlignment="1">
      <alignment horizontal="center" vertical="center"/>
    </xf>
    <xf numFmtId="178" fontId="6" fillId="6" borderId="12" xfId="0" applyNumberFormat="1" applyFont="1" applyFill="1" applyBorder="1" applyAlignment="1">
      <alignment horizontal="center" vertical="center"/>
    </xf>
    <xf numFmtId="178" fontId="5" fillId="0" borderId="17" xfId="0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horizontal="right" vertical="center"/>
    </xf>
    <xf numFmtId="178" fontId="5" fillId="0" borderId="15" xfId="0" applyNumberFormat="1" applyFont="1" applyFill="1" applyBorder="1" applyAlignment="1">
      <alignment horizontal="right" vertical="center"/>
    </xf>
    <xf numFmtId="178" fontId="21" fillId="2" borderId="11" xfId="0" applyNumberFormat="1" applyFont="1" applyFill="1" applyBorder="1" applyAlignment="1">
      <alignment horizontal="center" vertical="center"/>
    </xf>
    <xf numFmtId="178" fontId="21" fillId="2" borderId="17" xfId="0" applyNumberFormat="1" applyFont="1" applyFill="1" applyBorder="1" applyAlignment="1">
      <alignment horizontal="center" vertical="center"/>
    </xf>
    <xf numFmtId="178" fontId="21" fillId="2" borderId="12" xfId="0" applyNumberFormat="1" applyFont="1" applyFill="1" applyBorder="1" applyAlignment="1">
      <alignment horizontal="center" vertical="center"/>
    </xf>
    <xf numFmtId="178" fontId="5" fillId="7" borderId="6" xfId="0" applyNumberFormat="1" applyFont="1" applyFill="1" applyBorder="1" applyAlignment="1">
      <alignment horizontal="center" vertical="center"/>
    </xf>
    <xf numFmtId="178" fontId="5" fillId="0" borderId="6" xfId="0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horizontal="center" vertical="center"/>
    </xf>
    <xf numFmtId="178" fontId="5" fillId="0" borderId="14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>
      <alignment horizontal="center" vertical="center"/>
    </xf>
    <xf numFmtId="178" fontId="5" fillId="13" borderId="6" xfId="0" applyNumberFormat="1" applyFont="1" applyFill="1" applyBorder="1" applyAlignment="1">
      <alignment horizontal="center" vertical="center"/>
    </xf>
    <xf numFmtId="178" fontId="5" fillId="13" borderId="0" xfId="0" applyNumberFormat="1" applyFont="1" applyFill="1" applyBorder="1" applyAlignment="1">
      <alignment horizontal="center" vertical="center"/>
    </xf>
    <xf numFmtId="178" fontId="5" fillId="13" borderId="7" xfId="0" applyNumberFormat="1" applyFont="1" applyFill="1" applyBorder="1" applyAlignment="1">
      <alignment horizontal="center" vertical="center"/>
    </xf>
    <xf numFmtId="178" fontId="5" fillId="0" borderId="8" xfId="0" applyNumberFormat="1" applyFont="1" applyFill="1" applyBorder="1" applyAlignment="1">
      <alignment horizontal="center" vertical="center"/>
    </xf>
    <xf numFmtId="178" fontId="12" fillId="10" borderId="23" xfId="0" applyNumberFormat="1" applyFont="1" applyFill="1" applyBorder="1" applyAlignment="1" applyProtection="1">
      <alignment horizontal="center" vertical="center"/>
    </xf>
    <xf numFmtId="178" fontId="12" fillId="10" borderId="26" xfId="0" applyNumberFormat="1" applyFont="1" applyFill="1" applyBorder="1" applyAlignment="1" applyProtection="1">
      <alignment horizontal="center" vertical="center"/>
    </xf>
    <xf numFmtId="178" fontId="14" fillId="2" borderId="23" xfId="0" applyNumberFormat="1" applyFont="1" applyFill="1" applyBorder="1" applyAlignment="1" applyProtection="1">
      <alignment horizontal="center" vertical="center"/>
    </xf>
    <xf numFmtId="178" fontId="14" fillId="2" borderId="24" xfId="0" applyNumberFormat="1" applyFont="1" applyFill="1" applyBorder="1" applyAlignment="1" applyProtection="1">
      <alignment horizontal="center" vertical="center"/>
    </xf>
    <xf numFmtId="178" fontId="14" fillId="2" borderId="25" xfId="0" applyNumberFormat="1" applyFont="1" applyFill="1" applyBorder="1" applyAlignment="1" applyProtection="1">
      <alignment horizontal="center" vertical="center"/>
    </xf>
    <xf numFmtId="178" fontId="17" fillId="10" borderId="23" xfId="0" applyNumberFormat="1" applyFont="1" applyFill="1" applyBorder="1" applyAlignment="1" applyProtection="1">
      <alignment horizontal="center" vertical="center"/>
    </xf>
    <xf numFmtId="178" fontId="17" fillId="10" borderId="24" xfId="0" applyNumberFormat="1" applyFont="1" applyFill="1" applyBorder="1" applyAlignment="1" applyProtection="1">
      <alignment horizontal="center" vertical="center"/>
    </xf>
    <xf numFmtId="178" fontId="17" fillId="10" borderId="24" xfId="1" applyNumberFormat="1" applyFont="1" applyFill="1" applyBorder="1" applyAlignment="1" applyProtection="1">
      <alignment horizontal="center" vertical="center"/>
    </xf>
    <xf numFmtId="180" fontId="17" fillId="10" borderId="24" xfId="0" applyNumberFormat="1" applyFont="1" applyFill="1" applyBorder="1" applyAlignment="1" applyProtection="1">
      <alignment horizontal="center" vertical="center"/>
    </xf>
    <xf numFmtId="178" fontId="14" fillId="9" borderId="23" xfId="0" applyNumberFormat="1" applyFont="1" applyFill="1" applyBorder="1" applyAlignment="1" applyProtection="1">
      <alignment horizontal="center" vertical="center"/>
    </xf>
    <xf numFmtId="178" fontId="14" fillId="9" borderId="24" xfId="0" applyNumberFormat="1" applyFont="1" applyFill="1" applyBorder="1" applyAlignment="1" applyProtection="1">
      <alignment horizontal="center" vertical="center"/>
    </xf>
    <xf numFmtId="178" fontId="14" fillId="9" borderId="25" xfId="0" applyNumberFormat="1" applyFont="1" applyFill="1" applyBorder="1" applyAlignment="1" applyProtection="1">
      <alignment horizontal="center" vertical="center"/>
    </xf>
    <xf numFmtId="178" fontId="12" fillId="10" borderId="24" xfId="0" applyNumberFormat="1" applyFont="1" applyFill="1" applyBorder="1" applyAlignment="1" applyProtection="1">
      <alignment horizontal="center" vertical="center"/>
    </xf>
    <xf numFmtId="178" fontId="12" fillId="10" borderId="25" xfId="0" applyNumberFormat="1" applyFont="1" applyFill="1" applyBorder="1" applyAlignment="1" applyProtection="1">
      <alignment horizontal="center" vertical="center"/>
    </xf>
    <xf numFmtId="178" fontId="14" fillId="9" borderId="11" xfId="0" applyNumberFormat="1" applyFont="1" applyFill="1" applyBorder="1" applyAlignment="1" applyProtection="1">
      <alignment horizontal="center" vertical="center"/>
    </xf>
    <xf numFmtId="178" fontId="14" fillId="9" borderId="17" xfId="0" applyNumberFormat="1" applyFont="1" applyFill="1" applyBorder="1" applyAlignment="1" applyProtection="1">
      <alignment horizontal="center" vertical="center"/>
    </xf>
    <xf numFmtId="178" fontId="14" fillId="9" borderId="12" xfId="0" applyNumberFormat="1" applyFont="1" applyFill="1" applyBorder="1" applyAlignment="1" applyProtection="1">
      <alignment horizontal="center" vertical="center"/>
    </xf>
    <xf numFmtId="178" fontId="12" fillId="11" borderId="11" xfId="0" applyNumberFormat="1" applyFont="1" applyFill="1" applyBorder="1" applyAlignment="1" applyProtection="1">
      <alignment horizontal="center" vertical="center"/>
    </xf>
    <xf numFmtId="178" fontId="12" fillId="11" borderId="17" xfId="0" applyNumberFormat="1" applyFont="1" applyFill="1" applyBorder="1" applyAlignment="1" applyProtection="1">
      <alignment horizontal="center" vertical="center"/>
    </xf>
    <xf numFmtId="178" fontId="12" fillId="11" borderId="12" xfId="0" applyNumberFormat="1" applyFont="1" applyFill="1" applyBorder="1" applyAlignment="1" applyProtection="1">
      <alignment horizontal="center" vertical="center"/>
    </xf>
    <xf numFmtId="178" fontId="12" fillId="10" borderId="1" xfId="0" applyNumberFormat="1" applyFont="1" applyFill="1" applyBorder="1" applyAlignment="1" applyProtection="1">
      <alignment horizontal="center" vertical="center"/>
    </xf>
    <xf numFmtId="178" fontId="12" fillId="10" borderId="27" xfId="0" applyNumberFormat="1" applyFont="1" applyFill="1" applyBorder="1" applyAlignment="1" applyProtection="1">
      <alignment horizontal="center" vertical="center"/>
    </xf>
    <xf numFmtId="178" fontId="14" fillId="2" borderId="75" xfId="0" applyNumberFormat="1" applyFont="1" applyFill="1" applyBorder="1" applyAlignment="1" applyProtection="1">
      <alignment horizontal="center" vertical="center"/>
    </xf>
    <xf numFmtId="178" fontId="14" fillId="2" borderId="76" xfId="0" applyNumberFormat="1" applyFont="1" applyFill="1" applyBorder="1" applyAlignment="1" applyProtection="1">
      <alignment horizontal="center" vertical="center"/>
    </xf>
    <xf numFmtId="178" fontId="14" fillId="2" borderId="77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6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8" fontId="19" fillId="0" borderId="1" xfId="1" applyNumberFormat="1" applyFont="1" applyFill="1" applyBorder="1" applyAlignment="1">
      <alignment horizontal="center" vertical="center"/>
    </xf>
    <xf numFmtId="178" fontId="19" fillId="0" borderId="1" xfId="1" applyNumberFormat="1" applyFont="1" applyFill="1" applyBorder="1" applyAlignment="1">
      <alignment horizontal="right" vertical="center"/>
    </xf>
    <xf numFmtId="178" fontId="23" fillId="2" borderId="23" xfId="0" applyNumberFormat="1" applyFont="1" applyFill="1" applyBorder="1" applyAlignment="1">
      <alignment horizontal="center" vertical="center"/>
    </xf>
    <xf numFmtId="178" fontId="23" fillId="2" borderId="24" xfId="0" applyNumberFormat="1" applyFont="1" applyFill="1" applyBorder="1" applyAlignment="1">
      <alignment horizontal="center" vertical="center"/>
    </xf>
    <xf numFmtId="178" fontId="23" fillId="2" borderId="25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78" fontId="23" fillId="6" borderId="23" xfId="0" applyNumberFormat="1" applyFont="1" applyFill="1" applyBorder="1" applyAlignment="1">
      <alignment horizontal="center" vertical="center"/>
    </xf>
    <xf numFmtId="178" fontId="23" fillId="6" borderId="24" xfId="0" applyNumberFormat="1" applyFont="1" applyFill="1" applyBorder="1" applyAlignment="1">
      <alignment horizontal="center" vertical="center"/>
    </xf>
    <xf numFmtId="178" fontId="23" fillId="6" borderId="25" xfId="0" applyNumberFormat="1" applyFont="1" applyFill="1" applyBorder="1" applyAlignment="1">
      <alignment horizontal="center" vertical="center"/>
    </xf>
    <xf numFmtId="178" fontId="19" fillId="0" borderId="1" xfId="0" applyNumberFormat="1" applyFont="1" applyFill="1" applyBorder="1" applyAlignment="1">
      <alignment horizontal="right" vertical="center"/>
    </xf>
    <xf numFmtId="178" fontId="19" fillId="0" borderId="1" xfId="0" applyNumberFormat="1" applyFont="1" applyFill="1" applyBorder="1" applyAlignment="1">
      <alignment horizontal="center" vertical="center"/>
    </xf>
    <xf numFmtId="0" fontId="23" fillId="8" borderId="54" xfId="0" applyFont="1" applyFill="1" applyBorder="1" applyAlignment="1">
      <alignment horizontal="center" vertical="center" wrapText="1"/>
    </xf>
    <xf numFmtId="0" fontId="23" fillId="8" borderId="46" xfId="0" applyFont="1" applyFill="1" applyBorder="1" applyAlignment="1">
      <alignment horizontal="center" vertical="center" wrapText="1"/>
    </xf>
    <xf numFmtId="0" fontId="23" fillId="8" borderId="55" xfId="0" applyFont="1" applyFill="1" applyBorder="1" applyAlignment="1">
      <alignment horizontal="center" vertical="center" wrapText="1"/>
    </xf>
    <xf numFmtId="178" fontId="23" fillId="8" borderId="51" xfId="0" applyNumberFormat="1" applyFont="1" applyFill="1" applyBorder="1" applyAlignment="1">
      <alignment horizontal="center" vertical="center"/>
    </xf>
    <xf numFmtId="0" fontId="23" fillId="8" borderId="45" xfId="0" applyFont="1" applyFill="1" applyBorder="1" applyAlignment="1">
      <alignment horizontal="center" vertical="center"/>
    </xf>
    <xf numFmtId="0" fontId="23" fillId="8" borderId="56" xfId="0" applyFont="1" applyFill="1" applyBorder="1" applyAlignment="1">
      <alignment horizontal="center" vertical="center"/>
    </xf>
    <xf numFmtId="0" fontId="23" fillId="8" borderId="47" xfId="0" applyFont="1" applyFill="1" applyBorder="1" applyAlignment="1">
      <alignment horizontal="center" vertical="center"/>
    </xf>
    <xf numFmtId="0" fontId="23" fillId="8" borderId="43" xfId="0" applyFont="1" applyFill="1" applyBorder="1" applyAlignment="1">
      <alignment horizontal="center" vertical="center"/>
    </xf>
    <xf numFmtId="0" fontId="23" fillId="8" borderId="53" xfId="0" applyFont="1" applyFill="1" applyBorder="1" applyAlignment="1">
      <alignment horizontal="center" vertical="center"/>
    </xf>
    <xf numFmtId="0" fontId="23" fillId="10" borderId="66" xfId="0" applyFont="1" applyFill="1" applyBorder="1" applyAlignment="1">
      <alignment horizontal="center" vertical="center"/>
    </xf>
    <xf numFmtId="0" fontId="23" fillId="10" borderId="67" xfId="0" applyFont="1" applyFill="1" applyBorder="1" applyAlignment="1">
      <alignment horizontal="center" vertical="center"/>
    </xf>
    <xf numFmtId="0" fontId="23" fillId="10" borderId="68" xfId="0" applyFont="1" applyFill="1" applyBorder="1" applyAlignment="1">
      <alignment horizontal="center" vertical="center"/>
    </xf>
    <xf numFmtId="0" fontId="23" fillId="8" borderId="48" xfId="0" applyFont="1" applyFill="1" applyBorder="1" applyAlignment="1">
      <alignment horizontal="center" vertical="center"/>
    </xf>
    <xf numFmtId="0" fontId="23" fillId="8" borderId="58" xfId="0" applyFont="1" applyFill="1" applyBorder="1" applyAlignment="1">
      <alignment horizontal="center" vertical="center"/>
    </xf>
    <xf numFmtId="0" fontId="23" fillId="8" borderId="50" xfId="0" applyFont="1" applyFill="1" applyBorder="1" applyAlignment="1">
      <alignment horizontal="center" vertical="center"/>
    </xf>
    <xf numFmtId="0" fontId="23" fillId="8" borderId="57" xfId="0" applyFont="1" applyFill="1" applyBorder="1" applyAlignment="1">
      <alignment horizontal="center" vertical="center"/>
    </xf>
    <xf numFmtId="182" fontId="12" fillId="4" borderId="27" xfId="0" applyNumberFormat="1" applyFont="1" applyFill="1" applyBorder="1" applyAlignment="1" applyProtection="1">
      <alignment vertical="center"/>
    </xf>
    <xf numFmtId="182" fontId="12" fillId="4" borderId="1" xfId="0" applyNumberFormat="1" applyFont="1" applyFill="1" applyBorder="1" applyAlignment="1" applyProtection="1">
      <alignment vertical="center"/>
    </xf>
    <xf numFmtId="182" fontId="12" fillId="4" borderId="3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>
      <alignment vertical="center"/>
    </xf>
  </cellXfs>
  <cellStyles count="11">
    <cellStyle name="Euro" xfId="4"/>
    <cellStyle name="쉼표 [0]" xfId="1" builtinId="6"/>
    <cellStyle name="쉼표 [0] 12" xfId="10"/>
    <cellStyle name="쉼표 [0] 2" xfId="3"/>
    <cellStyle name="쉼표 [0] 3" xfId="5"/>
    <cellStyle name="스타일 1" xfId="2"/>
    <cellStyle name="콤마 [0]_10-11" xfId="6"/>
    <cellStyle name="표준" xfId="0" builtinId="0"/>
    <cellStyle name="표준 2" xfId="7"/>
    <cellStyle name="표준 3" xfId="8"/>
    <cellStyle name="표준 4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U53"/>
  <sheetViews>
    <sheetView tabSelected="1" view="pageLayout" zoomScaleNormal="100" zoomScaleSheetLayoutView="100" workbookViewId="0">
      <selection activeCell="H37" sqref="H37"/>
    </sheetView>
  </sheetViews>
  <sheetFormatPr defaultColWidth="5" defaultRowHeight="11.25"/>
  <cols>
    <col min="1" max="1" width="3.75" style="28" bestFit="1" customWidth="1"/>
    <col min="2" max="2" width="14.125" style="28" bestFit="1" customWidth="1"/>
    <col min="3" max="3" width="6.375" style="28" bestFit="1" customWidth="1"/>
    <col min="4" max="15" width="8.625" style="28" customWidth="1"/>
    <col min="16" max="16" width="9.75" style="28" bestFit="1" customWidth="1"/>
    <col min="17" max="17" width="9.5" style="28" bestFit="1" customWidth="1"/>
    <col min="18" max="19" width="7.5" style="28" bestFit="1" customWidth="1"/>
    <col min="20" max="20" width="9.625" style="28" bestFit="1" customWidth="1"/>
    <col min="21" max="21" width="7.25" style="28" bestFit="1" customWidth="1"/>
    <col min="22" max="22" width="9.625" style="28" bestFit="1" customWidth="1"/>
    <col min="23" max="25" width="7.25" style="28" bestFit="1" customWidth="1"/>
    <col min="26" max="28" width="5" style="28"/>
    <col min="29" max="29" width="16.125" style="28" bestFit="1" customWidth="1"/>
    <col min="30" max="31" width="9.75" style="28" bestFit="1" customWidth="1"/>
    <col min="32" max="32" width="9.5" style="28" bestFit="1" customWidth="1"/>
    <col min="33" max="33" width="7.5" style="28" bestFit="1" customWidth="1"/>
    <col min="34" max="34" width="8" style="28" bestFit="1" customWidth="1"/>
    <col min="35" max="35" width="9.625" style="28" bestFit="1" customWidth="1"/>
    <col min="36" max="36" width="7.25" style="28" bestFit="1" customWidth="1"/>
    <col min="37" max="37" width="9.625" style="28" bestFit="1" customWidth="1"/>
    <col min="38" max="39" width="7.25" style="28" bestFit="1" customWidth="1"/>
    <col min="40" max="40" width="8" style="28" bestFit="1" customWidth="1"/>
    <col min="41" max="16384" width="5" style="28"/>
  </cols>
  <sheetData>
    <row r="1" spans="1:15" ht="12" thickBot="1">
      <c r="C1" s="39"/>
      <c r="D1" s="347" t="s">
        <v>133</v>
      </c>
      <c r="E1" s="348"/>
      <c r="F1" s="348"/>
      <c r="G1" s="348"/>
      <c r="H1" s="348"/>
      <c r="I1" s="349"/>
      <c r="J1" s="354" t="s">
        <v>132</v>
      </c>
      <c r="K1" s="355"/>
      <c r="L1" s="355"/>
      <c r="M1" s="355"/>
      <c r="N1" s="355"/>
      <c r="O1" s="356"/>
    </row>
    <row r="2" spans="1:15" ht="12" thickBot="1">
      <c r="C2" s="37" t="s">
        <v>120</v>
      </c>
      <c r="D2" s="58" t="s">
        <v>96</v>
      </c>
      <c r="E2" s="59" t="s">
        <v>97</v>
      </c>
      <c r="F2" s="60" t="s">
        <v>98</v>
      </c>
      <c r="G2" s="59" t="s">
        <v>99</v>
      </c>
      <c r="H2" s="60" t="s">
        <v>100</v>
      </c>
      <c r="I2" s="59" t="s">
        <v>101</v>
      </c>
      <c r="J2" s="58" t="s">
        <v>77</v>
      </c>
      <c r="K2" s="59" t="s">
        <v>78</v>
      </c>
      <c r="L2" s="60" t="s">
        <v>79</v>
      </c>
      <c r="M2" s="59" t="s">
        <v>92</v>
      </c>
      <c r="N2" s="60" t="s">
        <v>93</v>
      </c>
      <c r="O2" s="59" t="s">
        <v>94</v>
      </c>
    </row>
    <row r="3" spans="1:15" ht="12" thickBot="1">
      <c r="C3" s="37" t="s">
        <v>121</v>
      </c>
      <c r="D3" s="365">
        <v>34000</v>
      </c>
      <c r="E3" s="366"/>
      <c r="F3" s="365">
        <v>42000</v>
      </c>
      <c r="G3" s="366"/>
      <c r="H3" s="30">
        <v>52000</v>
      </c>
      <c r="I3" s="47">
        <v>62000</v>
      </c>
      <c r="J3" s="361">
        <v>34000</v>
      </c>
      <c r="K3" s="362"/>
      <c r="L3" s="361">
        <v>42000</v>
      </c>
      <c r="M3" s="362"/>
      <c r="N3" s="30">
        <v>52000</v>
      </c>
      <c r="O3" s="52">
        <v>62000</v>
      </c>
    </row>
    <row r="4" spans="1:15">
      <c r="C4" s="37" t="s">
        <v>122</v>
      </c>
      <c r="D4" s="350" t="s">
        <v>102</v>
      </c>
      <c r="E4" s="48" t="s">
        <v>103</v>
      </c>
      <c r="F4" s="352" t="s">
        <v>104</v>
      </c>
      <c r="G4" s="48" t="s">
        <v>105</v>
      </c>
      <c r="H4" s="45" t="s">
        <v>85</v>
      </c>
      <c r="I4" s="48" t="s">
        <v>106</v>
      </c>
      <c r="J4" s="357" t="s">
        <v>81</v>
      </c>
      <c r="K4" s="50" t="s">
        <v>3</v>
      </c>
      <c r="L4" s="359" t="s">
        <v>82</v>
      </c>
      <c r="M4" s="48" t="s">
        <v>2</v>
      </c>
      <c r="N4" s="45" t="s">
        <v>125</v>
      </c>
      <c r="O4" s="48" t="s">
        <v>106</v>
      </c>
    </row>
    <row r="5" spans="1:15" ht="12" thickBot="1">
      <c r="C5" s="37" t="s">
        <v>123</v>
      </c>
      <c r="D5" s="351"/>
      <c r="E5" s="49" t="s">
        <v>86</v>
      </c>
      <c r="F5" s="353"/>
      <c r="G5" s="49" t="s">
        <v>86</v>
      </c>
      <c r="H5" s="46" t="s">
        <v>87</v>
      </c>
      <c r="I5" s="49" t="s">
        <v>88</v>
      </c>
      <c r="J5" s="358"/>
      <c r="K5" s="51" t="s">
        <v>86</v>
      </c>
      <c r="L5" s="360"/>
      <c r="M5" s="49" t="s">
        <v>86</v>
      </c>
      <c r="N5" s="46" t="s">
        <v>87</v>
      </c>
      <c r="O5" s="49" t="s">
        <v>88</v>
      </c>
    </row>
    <row r="6" spans="1:15" ht="12" thickBot="1">
      <c r="C6" s="37" t="s">
        <v>124</v>
      </c>
      <c r="D6" s="40" t="s">
        <v>89</v>
      </c>
      <c r="E6" s="49" t="s">
        <v>114</v>
      </c>
      <c r="F6" s="46" t="s">
        <v>90</v>
      </c>
      <c r="G6" s="49" t="s">
        <v>115</v>
      </c>
      <c r="H6" s="46" t="s">
        <v>116</v>
      </c>
      <c r="I6" s="49" t="s">
        <v>117</v>
      </c>
      <c r="J6" s="54" t="s">
        <v>80</v>
      </c>
      <c r="K6" s="51" t="s">
        <v>80</v>
      </c>
      <c r="L6" s="55" t="s">
        <v>83</v>
      </c>
      <c r="M6" s="49" t="s">
        <v>83</v>
      </c>
      <c r="N6" s="30" t="s">
        <v>118</v>
      </c>
      <c r="O6" s="47" t="s">
        <v>119</v>
      </c>
    </row>
    <row r="7" spans="1:15" ht="12" thickBot="1">
      <c r="B7" s="29"/>
      <c r="C7" s="92" t="s">
        <v>248</v>
      </c>
      <c r="D7" s="363" t="s">
        <v>107</v>
      </c>
      <c r="F7" s="363" t="s">
        <v>107</v>
      </c>
      <c r="G7" s="33"/>
      <c r="H7" s="56"/>
      <c r="I7" s="61" t="s">
        <v>136</v>
      </c>
      <c r="J7" s="41"/>
      <c r="K7" s="57"/>
      <c r="L7" s="31"/>
      <c r="M7" s="30"/>
      <c r="N7" s="53" t="s">
        <v>4</v>
      </c>
      <c r="O7" s="53" t="s">
        <v>95</v>
      </c>
    </row>
    <row r="8" spans="1:15" ht="12.75" thickBot="1">
      <c r="B8" s="374" t="s">
        <v>232</v>
      </c>
      <c r="C8" s="36" t="s">
        <v>134</v>
      </c>
      <c r="D8" s="364"/>
      <c r="F8" s="364"/>
      <c r="G8" s="33"/>
      <c r="H8" s="52"/>
      <c r="I8" s="62" t="s">
        <v>135</v>
      </c>
      <c r="J8" s="32"/>
      <c r="K8" s="33"/>
      <c r="N8" s="345" t="s">
        <v>52</v>
      </c>
      <c r="O8" s="346"/>
    </row>
    <row r="9" spans="1:15">
      <c r="B9" s="374"/>
      <c r="C9" s="43"/>
      <c r="D9" s="32"/>
      <c r="E9" s="42"/>
      <c r="G9" s="33"/>
      <c r="H9" s="52"/>
      <c r="I9" s="33"/>
      <c r="J9" s="32"/>
      <c r="K9" s="33"/>
      <c r="M9" s="33"/>
      <c r="N9" s="56"/>
      <c r="O9" s="33"/>
    </row>
    <row r="10" spans="1:15" ht="12">
      <c r="A10" s="35"/>
      <c r="B10" s="85" t="s">
        <v>228</v>
      </c>
      <c r="C10" s="86"/>
      <c r="D10" s="367">
        <f>ROUNDDOWN(설정!H14,-2)</f>
        <v>58100</v>
      </c>
      <c r="E10" s="368"/>
      <c r="F10" s="367">
        <f>ROUNDDOWN(설정!I14,-2)</f>
        <v>63100</v>
      </c>
      <c r="G10" s="369"/>
      <c r="H10" s="87">
        <f>ROUNDDOWN(설정!J14,-2)</f>
        <v>70800</v>
      </c>
      <c r="I10" s="88">
        <f>ROUNDDOWN(설정!K14,-2)</f>
        <v>78000</v>
      </c>
      <c r="J10" s="342" t="s">
        <v>351</v>
      </c>
      <c r="K10" s="343"/>
      <c r="L10" s="343"/>
      <c r="M10" s="343"/>
      <c r="N10" s="343"/>
      <c r="O10" s="344"/>
    </row>
    <row r="11" spans="1:15" ht="12">
      <c r="A11" s="82"/>
      <c r="B11" s="78" t="s">
        <v>219</v>
      </c>
      <c r="C11" s="77"/>
      <c r="D11" s="372">
        <f>ROUNDDOWN(설정!H15,-2)</f>
        <v>59600</v>
      </c>
      <c r="E11" s="373"/>
      <c r="F11" s="372">
        <f>ROUNDDOWN(설정!I15,-2)</f>
        <v>64600</v>
      </c>
      <c r="G11" s="375"/>
      <c r="H11" s="79">
        <f>ROUNDDOWN(설정!J15,-2)</f>
        <v>72300</v>
      </c>
      <c r="I11" s="84">
        <f>ROUNDDOWN(설정!K15,-2)</f>
        <v>79500</v>
      </c>
      <c r="J11" s="373">
        <f>ROUNDDOWN(설정!M15,-2)</f>
        <v>61500</v>
      </c>
      <c r="K11" s="373"/>
      <c r="L11" s="372">
        <f>ROUNDDOWN(설정!N15,-2)</f>
        <v>65900</v>
      </c>
      <c r="M11" s="375"/>
      <c r="N11" s="79">
        <f>ROUNDDOWN(설정!O15,-2)</f>
        <v>73600</v>
      </c>
      <c r="O11" s="84">
        <f>ROUNDDOWN(설정!P15,-2)</f>
        <v>81100</v>
      </c>
    </row>
    <row r="12" spans="1:15" ht="12" customHeight="1">
      <c r="A12" s="82"/>
      <c r="B12" s="89" t="s">
        <v>220</v>
      </c>
      <c r="C12" s="86"/>
      <c r="D12" s="367">
        <f>ROUNDDOWN(설정!H16,-2)</f>
        <v>60900</v>
      </c>
      <c r="E12" s="368"/>
      <c r="F12" s="367">
        <f>ROUNDDOWN(설정!I16,-2)</f>
        <v>65800</v>
      </c>
      <c r="G12" s="369"/>
      <c r="H12" s="337">
        <f>ROUNDDOWN(설정!J16,-2)</f>
        <v>73500</v>
      </c>
      <c r="I12" s="88">
        <f>ROUNDDOWN(설정!K16,-2)</f>
        <v>80800</v>
      </c>
      <c r="J12" s="368">
        <f>ROUNDDOWN(설정!M16,-2)</f>
        <v>63000</v>
      </c>
      <c r="K12" s="368"/>
      <c r="L12" s="367">
        <f>ROUNDDOWN(설정!N16,-2)</f>
        <v>67400</v>
      </c>
      <c r="M12" s="369"/>
      <c r="N12" s="337">
        <f>ROUNDDOWN(설정!O16,-2)</f>
        <v>75100</v>
      </c>
      <c r="O12" s="88">
        <f>ROUNDDOWN(설정!P16,-2)</f>
        <v>82500</v>
      </c>
    </row>
    <row r="13" spans="1:15">
      <c r="A13" s="180" t="s">
        <v>352</v>
      </c>
      <c r="B13" s="77" t="s">
        <v>218</v>
      </c>
      <c r="D13" s="372">
        <f>ROUNDDOWN(설정!H17,-2)</f>
        <v>63000</v>
      </c>
      <c r="E13" s="373"/>
      <c r="F13" s="372">
        <f>ROUNDDOWN(설정!I17,-2)</f>
        <v>68000</v>
      </c>
      <c r="G13" s="375"/>
      <c r="H13" s="79">
        <f>ROUNDDOWN(설정!J17,-2)</f>
        <v>75700</v>
      </c>
      <c r="I13" s="84">
        <f>ROUNDDOWN(설정!K17,-2)</f>
        <v>82900</v>
      </c>
      <c r="J13" s="373">
        <f>ROUNDDOWN(설정!M17,-2)</f>
        <v>65100</v>
      </c>
      <c r="K13" s="373"/>
      <c r="L13" s="372">
        <f>ROUNDDOWN(설정!N17,-2)</f>
        <v>69500</v>
      </c>
      <c r="M13" s="375"/>
      <c r="N13" s="79">
        <f>ROUNDDOWN(설정!O17,-2)</f>
        <v>77200</v>
      </c>
      <c r="O13" s="84">
        <f>ROUNDDOWN(설정!P17,-2)</f>
        <v>84700</v>
      </c>
    </row>
    <row r="14" spans="1:15" ht="12">
      <c r="A14" s="35"/>
      <c r="B14" s="85" t="s">
        <v>221</v>
      </c>
      <c r="C14" s="86"/>
      <c r="D14" s="367">
        <f>ROUNDDOWN(설정!H18,-2)</f>
        <v>59600</v>
      </c>
      <c r="E14" s="368"/>
      <c r="F14" s="367">
        <f>ROUNDDOWN(설정!I18,-2)</f>
        <v>64600</v>
      </c>
      <c r="G14" s="369"/>
      <c r="H14" s="87">
        <f>ROUNDDOWN(설정!J18,-2)</f>
        <v>72300</v>
      </c>
      <c r="I14" s="88">
        <f>ROUNDDOWN(설정!K18,-2)</f>
        <v>79500</v>
      </c>
      <c r="J14" s="342" t="s">
        <v>351</v>
      </c>
      <c r="K14" s="343"/>
      <c r="L14" s="343"/>
      <c r="M14" s="343"/>
      <c r="N14" s="343"/>
      <c r="O14" s="344"/>
    </row>
    <row r="15" spans="1:15" ht="12">
      <c r="B15" s="78" t="s">
        <v>222</v>
      </c>
      <c r="C15" s="77"/>
      <c r="D15" s="372">
        <f>ROUNDDOWN(설정!H19,-2)</f>
        <v>59600</v>
      </c>
      <c r="E15" s="373"/>
      <c r="F15" s="372">
        <f>ROUNDDOWN(설정!I19,-2)</f>
        <v>64600</v>
      </c>
      <c r="G15" s="375"/>
      <c r="H15" s="79">
        <f>ROUNDDOWN(설정!J19,-2)</f>
        <v>72300</v>
      </c>
      <c r="I15" s="84">
        <f>ROUNDDOWN(설정!K19,-2)</f>
        <v>79500</v>
      </c>
      <c r="J15" s="373">
        <f>ROUNDDOWN(설정!M19,-2)</f>
        <v>61500</v>
      </c>
      <c r="K15" s="373"/>
      <c r="L15" s="372">
        <f>ROUNDDOWN(설정!N19,-2)</f>
        <v>65900</v>
      </c>
      <c r="M15" s="375"/>
      <c r="N15" s="79">
        <f>ROUNDDOWN(설정!O19,-2)</f>
        <v>73600</v>
      </c>
      <c r="O15" s="84">
        <f>ROUNDDOWN(설정!P19,-2)</f>
        <v>81100</v>
      </c>
    </row>
    <row r="16" spans="1:15" ht="12">
      <c r="A16" s="180" t="s">
        <v>352</v>
      </c>
      <c r="B16" s="85" t="s">
        <v>223</v>
      </c>
      <c r="C16" s="86"/>
      <c r="D16" s="367">
        <f>ROUNDDOWN(설정!H20,-2)</f>
        <v>60100</v>
      </c>
      <c r="E16" s="368"/>
      <c r="F16" s="367">
        <f>ROUNDDOWN(설정!I20,-2)</f>
        <v>65100</v>
      </c>
      <c r="G16" s="369"/>
      <c r="H16" s="87">
        <f>ROUNDDOWN(설정!J20,-2)</f>
        <v>72800</v>
      </c>
      <c r="I16" s="88">
        <f>ROUNDDOWN(설정!K20,-2)</f>
        <v>80000</v>
      </c>
      <c r="J16" s="368">
        <f>ROUNDDOWN(설정!M20,-2)</f>
        <v>62300</v>
      </c>
      <c r="K16" s="368"/>
      <c r="L16" s="367">
        <f>ROUNDDOWN(설정!N20,-2)</f>
        <v>66700</v>
      </c>
      <c r="M16" s="369"/>
      <c r="N16" s="87">
        <f>ROUNDDOWN(설정!O20,-2)</f>
        <v>74400</v>
      </c>
      <c r="O16" s="88">
        <f>ROUNDDOWN(설정!P20,-2)</f>
        <v>81800</v>
      </c>
    </row>
    <row r="17" spans="1:16" ht="12">
      <c r="A17" s="82"/>
      <c r="B17" s="78" t="s">
        <v>224</v>
      </c>
      <c r="C17" s="77"/>
      <c r="D17" s="372">
        <f>ROUNDDOWN(설정!H21,-2)</f>
        <v>57100</v>
      </c>
      <c r="E17" s="373"/>
      <c r="F17" s="372">
        <f>ROUNDDOWN(설정!I21,-2)</f>
        <v>62000</v>
      </c>
      <c r="G17" s="375"/>
      <c r="H17" s="79">
        <f>ROUNDDOWN(설정!J21,-2)</f>
        <v>69700</v>
      </c>
      <c r="I17" s="84">
        <f>ROUNDDOWN(설정!K21,-2)</f>
        <v>77000</v>
      </c>
      <c r="J17" s="342" t="s">
        <v>373</v>
      </c>
      <c r="K17" s="343"/>
      <c r="L17" s="343"/>
      <c r="M17" s="343"/>
      <c r="N17" s="343"/>
      <c r="O17" s="344"/>
    </row>
    <row r="18" spans="1:16" ht="12">
      <c r="B18" s="85" t="s">
        <v>225</v>
      </c>
      <c r="C18" s="86"/>
      <c r="D18" s="367">
        <f>ROUNDDOWN(설정!H22,-2)</f>
        <v>55800</v>
      </c>
      <c r="E18" s="368"/>
      <c r="F18" s="367">
        <f>ROUNDDOWN(설정!I22,-2)</f>
        <v>60700</v>
      </c>
      <c r="G18" s="369"/>
      <c r="H18" s="87">
        <f>ROUNDDOWN(설정!J22,-2)</f>
        <v>68400</v>
      </c>
      <c r="I18" s="88">
        <f>ROUNDDOWN(설정!K22,-2)</f>
        <v>75700</v>
      </c>
      <c r="J18" s="368">
        <f>ROUNDDOWN(설정!M22,-2)</f>
        <v>58000</v>
      </c>
      <c r="K18" s="368"/>
      <c r="L18" s="367">
        <f>ROUNDDOWN(설정!N22,-2)</f>
        <v>62400</v>
      </c>
      <c r="M18" s="369"/>
      <c r="N18" s="87">
        <f>ROUNDDOWN(설정!O22,-2)</f>
        <v>70100</v>
      </c>
      <c r="O18" s="88">
        <f>ROUNDDOWN(설정!P22,-2)</f>
        <v>77500</v>
      </c>
    </row>
    <row r="19" spans="1:16" ht="12">
      <c r="A19" s="44"/>
      <c r="B19" s="78" t="s">
        <v>226</v>
      </c>
      <c r="C19" s="77"/>
      <c r="D19" s="372">
        <f>ROUNDDOWN(설정!H23,-2)</f>
        <v>63200</v>
      </c>
      <c r="E19" s="373"/>
      <c r="F19" s="372">
        <f>ROUNDDOWN(설정!I23,-2)</f>
        <v>68200</v>
      </c>
      <c r="G19" s="375"/>
      <c r="H19" s="79">
        <f>ROUNDDOWN(설정!J23,-2)</f>
        <v>75900</v>
      </c>
      <c r="I19" s="84">
        <f>ROUNDDOWN(설정!K23,-2)</f>
        <v>83100</v>
      </c>
      <c r="J19" s="342" t="s">
        <v>373</v>
      </c>
      <c r="K19" s="343"/>
      <c r="L19" s="343"/>
      <c r="M19" s="343"/>
      <c r="N19" s="343"/>
      <c r="O19" s="344"/>
    </row>
    <row r="20" spans="1:16" ht="12.75" thickBot="1">
      <c r="A20" s="180" t="s">
        <v>352</v>
      </c>
      <c r="B20" s="85" t="s">
        <v>227</v>
      </c>
      <c r="C20" s="86"/>
      <c r="D20" s="370">
        <f>ROUNDDOWN(설정!H24,-2)</f>
        <v>60900</v>
      </c>
      <c r="E20" s="371"/>
      <c r="F20" s="370">
        <f>ROUNDDOWN(설정!I24,-2)</f>
        <v>65900</v>
      </c>
      <c r="G20" s="376"/>
      <c r="H20" s="90">
        <f>ROUNDDOWN(설정!J24,-2)</f>
        <v>73600</v>
      </c>
      <c r="I20" s="91">
        <f>ROUNDDOWN(설정!K24,-2)</f>
        <v>80800</v>
      </c>
      <c r="J20" s="371">
        <f>ROUNDDOWN(설정!M24,-2)</f>
        <v>63000</v>
      </c>
      <c r="K20" s="371"/>
      <c r="L20" s="370">
        <f>ROUNDDOWN(설정!N24,-2)</f>
        <v>67400</v>
      </c>
      <c r="M20" s="376"/>
      <c r="N20" s="90">
        <f>ROUNDDOWN(설정!O24,-2)</f>
        <v>75100</v>
      </c>
      <c r="O20" s="91">
        <f>ROUNDDOWN(설정!P24,-2)</f>
        <v>82500</v>
      </c>
    </row>
    <row r="21" spans="1:16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</row>
    <row r="22" spans="1:16">
      <c r="A22" s="80"/>
    </row>
    <row r="23" spans="1:16">
      <c r="D23" s="81"/>
      <c r="E23" s="81"/>
      <c r="F23" s="81"/>
      <c r="G23" s="38"/>
    </row>
    <row r="24" spans="1:16" ht="12" thickBot="1">
      <c r="A24" s="81"/>
      <c r="B24" s="172"/>
      <c r="C24" s="168"/>
      <c r="N24" s="39"/>
      <c r="O24" s="39"/>
    </row>
    <row r="25" spans="1:16" ht="17.25" customHeight="1" thickBot="1">
      <c r="A25" s="83"/>
      <c r="B25" s="172"/>
      <c r="C25" s="168"/>
      <c r="D25" s="390" t="s">
        <v>353</v>
      </c>
      <c r="E25" s="391"/>
      <c r="F25" s="391"/>
      <c r="G25" s="391"/>
      <c r="H25" s="392"/>
      <c r="I25" s="384" t="s">
        <v>354</v>
      </c>
      <c r="J25" s="385"/>
      <c r="K25" s="385"/>
      <c r="L25" s="385"/>
      <c r="M25" s="385"/>
      <c r="N25" s="385"/>
      <c r="O25" s="386"/>
    </row>
    <row r="26" spans="1:16" ht="23.25" thickBot="1">
      <c r="A26" s="83"/>
      <c r="B26" s="172"/>
      <c r="C26" s="38" t="s">
        <v>355</v>
      </c>
      <c r="D26" s="58" t="s">
        <v>349</v>
      </c>
      <c r="E26" s="59" t="s">
        <v>356</v>
      </c>
      <c r="F26" s="58" t="s">
        <v>357</v>
      </c>
      <c r="G26" s="59" t="s">
        <v>358</v>
      </c>
      <c r="H26" s="335" t="s">
        <v>359</v>
      </c>
      <c r="I26" s="176" t="s">
        <v>360</v>
      </c>
      <c r="J26" s="334" t="s">
        <v>350</v>
      </c>
      <c r="K26" s="334" t="s">
        <v>361</v>
      </c>
      <c r="L26" s="176" t="s">
        <v>375</v>
      </c>
      <c r="M26" s="334" t="s">
        <v>362</v>
      </c>
      <c r="N26" s="334" t="s">
        <v>363</v>
      </c>
      <c r="O26" s="334" t="s">
        <v>364</v>
      </c>
      <c r="P26" s="39"/>
    </row>
    <row r="27" spans="1:16" ht="12" thickBot="1">
      <c r="A27" s="83"/>
      <c r="B27" s="172"/>
      <c r="C27" s="38" t="s">
        <v>365</v>
      </c>
      <c r="D27" s="365">
        <v>34000</v>
      </c>
      <c r="E27" s="387"/>
      <c r="F27" s="365">
        <v>44000</v>
      </c>
      <c r="G27" s="366"/>
      <c r="H27" s="465">
        <v>54000</v>
      </c>
      <c r="I27" s="365">
        <v>34000</v>
      </c>
      <c r="J27" s="383"/>
      <c r="K27" s="366"/>
      <c r="L27" s="365">
        <v>44000</v>
      </c>
      <c r="M27" s="387"/>
      <c r="N27" s="366"/>
      <c r="O27" s="181">
        <v>54000</v>
      </c>
      <c r="P27" s="39"/>
    </row>
    <row r="28" spans="1:16">
      <c r="A28" s="83"/>
      <c r="B28" s="172"/>
      <c r="C28" s="38" t="s">
        <v>366</v>
      </c>
      <c r="D28" s="395" t="s">
        <v>395</v>
      </c>
      <c r="E28" s="206" t="s">
        <v>384</v>
      </c>
      <c r="F28" s="397" t="s">
        <v>390</v>
      </c>
      <c r="G28" s="182" t="s">
        <v>394</v>
      </c>
      <c r="H28" s="207" t="s">
        <v>377</v>
      </c>
      <c r="I28" s="350" t="s">
        <v>387</v>
      </c>
      <c r="J28" s="48" t="s">
        <v>391</v>
      </c>
      <c r="K28" s="205" t="s">
        <v>384</v>
      </c>
      <c r="L28" s="388" t="s">
        <v>388</v>
      </c>
      <c r="M28" s="48" t="s">
        <v>383</v>
      </c>
      <c r="N28" s="48" t="s">
        <v>380</v>
      </c>
      <c r="O28" s="48" t="s">
        <v>377</v>
      </c>
      <c r="P28" s="39"/>
    </row>
    <row r="29" spans="1:16" ht="12" thickBot="1">
      <c r="A29" s="83"/>
      <c r="B29" s="172"/>
      <c r="C29" s="38" t="s">
        <v>367</v>
      </c>
      <c r="D29" s="396"/>
      <c r="E29" s="168" t="s">
        <v>393</v>
      </c>
      <c r="F29" s="394"/>
      <c r="G29" s="178" t="s">
        <v>385</v>
      </c>
      <c r="H29" s="177" t="s">
        <v>385</v>
      </c>
      <c r="I29" s="351"/>
      <c r="J29" s="47" t="s">
        <v>376</v>
      </c>
      <c r="K29" s="195" t="s">
        <v>385</v>
      </c>
      <c r="L29" s="389"/>
      <c r="M29" s="49" t="s">
        <v>378</v>
      </c>
      <c r="N29" s="49" t="s">
        <v>378</v>
      </c>
      <c r="O29" s="49" t="s">
        <v>378</v>
      </c>
      <c r="P29" s="39"/>
    </row>
    <row r="30" spans="1:16" ht="12" thickBot="1">
      <c r="A30" s="83"/>
      <c r="C30" s="38" t="s">
        <v>369</v>
      </c>
      <c r="D30" s="183" t="s">
        <v>382</v>
      </c>
      <c r="E30" s="208" t="s">
        <v>381</v>
      </c>
      <c r="F30" s="173" t="s">
        <v>389</v>
      </c>
      <c r="G30" s="183" t="s">
        <v>382</v>
      </c>
      <c r="H30" s="190" t="s">
        <v>379</v>
      </c>
      <c r="I30" s="191" t="s">
        <v>382</v>
      </c>
      <c r="J30" s="49" t="s">
        <v>392</v>
      </c>
      <c r="K30" s="192" t="s">
        <v>381</v>
      </c>
      <c r="L30" s="193" t="s">
        <v>386</v>
      </c>
      <c r="M30" s="194" t="s">
        <v>382</v>
      </c>
      <c r="N30" s="194" t="s">
        <v>381</v>
      </c>
      <c r="O30" s="194" t="s">
        <v>379</v>
      </c>
      <c r="P30" s="39"/>
    </row>
    <row r="31" spans="1:16">
      <c r="B31" s="179" t="s">
        <v>368</v>
      </c>
      <c r="D31" s="32"/>
      <c r="F31" s="32"/>
      <c r="G31" s="33"/>
      <c r="I31" s="185"/>
      <c r="J31" s="32"/>
      <c r="K31" s="186"/>
      <c r="L31" s="56"/>
      <c r="M31" s="186"/>
      <c r="N31" s="187"/>
      <c r="O31" s="187"/>
    </row>
    <row r="32" spans="1:16" ht="11.25" customHeight="1">
      <c r="A32" s="38"/>
      <c r="B32" s="86" t="s">
        <v>370</v>
      </c>
      <c r="C32" s="166"/>
      <c r="D32" s="393">
        <f>ROUNDDOWN(설정!I30,-2)</f>
        <v>53400</v>
      </c>
      <c r="E32" s="379"/>
      <c r="F32" s="393">
        <f>ROUNDDOWN(설정!J30,-2)</f>
        <v>60500</v>
      </c>
      <c r="G32" s="380"/>
      <c r="H32" s="166">
        <f>ROUNDDOWN(설정!K30,-2)</f>
        <v>67200</v>
      </c>
      <c r="I32" s="165">
        <f>ROUNDDOWN(설정!M30,-2)</f>
        <v>54000</v>
      </c>
      <c r="J32" s="393">
        <f>ROUNDDOWN(설정!N30,-2)</f>
        <v>51800</v>
      </c>
      <c r="K32" s="379"/>
      <c r="L32" s="189">
        <f>ROUNDDOWN(설정!O30,-2)</f>
        <v>61200</v>
      </c>
      <c r="M32" s="379">
        <f>ROUNDDOWN(설정!P30,-2)</f>
        <v>59500</v>
      </c>
      <c r="N32" s="380"/>
      <c r="O32" s="169">
        <f>ROUNDDOWN(설정!Q30,-2)</f>
        <v>67000</v>
      </c>
    </row>
    <row r="33" spans="1:21" ht="11.25" customHeight="1">
      <c r="A33" s="38"/>
      <c r="B33" s="77" t="s">
        <v>371</v>
      </c>
      <c r="C33" s="168"/>
      <c r="D33" s="394">
        <f>ROUNDDOWN(설정!I31,-2)</f>
        <v>55200</v>
      </c>
      <c r="E33" s="377"/>
      <c r="F33" s="394">
        <f>ROUNDDOWN(설정!J31,-2)</f>
        <v>62400</v>
      </c>
      <c r="G33" s="378"/>
      <c r="H33" s="168">
        <f>ROUNDDOWN(설정!K31,-2)</f>
        <v>72100</v>
      </c>
      <c r="I33" s="167">
        <f>ROUNDDOWN(설정!M31,-2)</f>
        <v>54200</v>
      </c>
      <c r="J33" s="394">
        <f>ROUNDDOWN(설정!N31,-2)</f>
        <v>52500</v>
      </c>
      <c r="K33" s="377"/>
      <c r="L33" s="52">
        <f>ROUNDDOWN(설정!O31,-2)</f>
        <v>61900</v>
      </c>
      <c r="M33" s="377">
        <f>ROUNDDOWN(설정!P31,-2)</f>
        <v>60200</v>
      </c>
      <c r="N33" s="378"/>
      <c r="O33" s="170">
        <f>ROUNDDOWN(설정!Q31,-2)</f>
        <v>67700</v>
      </c>
    </row>
    <row r="34" spans="1:21">
      <c r="A34" s="175"/>
      <c r="B34" s="86" t="s">
        <v>372</v>
      </c>
      <c r="C34" s="166"/>
      <c r="D34" s="398">
        <f>ROUNDDOWN(설정!I32,-2)</f>
        <v>0</v>
      </c>
      <c r="E34" s="399"/>
      <c r="F34" s="398">
        <f>ROUNDDOWN(설정!J32,-2)</f>
        <v>0</v>
      </c>
      <c r="G34" s="400"/>
      <c r="H34" s="184">
        <f>ROUNDDOWN(설정!K32,-2)</f>
        <v>0</v>
      </c>
      <c r="I34" s="165">
        <f>ROUNDDOWN(설정!M32,-2)</f>
        <v>51700</v>
      </c>
      <c r="J34" s="393">
        <f>ROUNDDOWN(설정!N32,-2)</f>
        <v>50000</v>
      </c>
      <c r="K34" s="379"/>
      <c r="L34" s="189">
        <f>ROUNDDOWN(설정!O32,-2)</f>
        <v>59400</v>
      </c>
      <c r="M34" s="379">
        <f>ROUNDDOWN(설정!P32,-2)</f>
        <v>57700</v>
      </c>
      <c r="N34" s="380"/>
      <c r="O34" s="169">
        <f>ROUNDDOWN(설정!Q32,-2)</f>
        <v>65200</v>
      </c>
    </row>
    <row r="35" spans="1:21" ht="12" thickBot="1">
      <c r="A35" s="180" t="s">
        <v>352</v>
      </c>
      <c r="B35" s="39" t="s">
        <v>374</v>
      </c>
      <c r="C35" s="168"/>
      <c r="D35" s="401">
        <f>ROUNDDOWN(설정!I33,-2)</f>
        <v>53700</v>
      </c>
      <c r="E35" s="381"/>
      <c r="F35" s="401">
        <f>ROUNDDOWN(설정!J33,-2)</f>
        <v>60900</v>
      </c>
      <c r="G35" s="382"/>
      <c r="H35" s="171">
        <f>ROUNDDOWN(설정!K33,-2)</f>
        <v>67600</v>
      </c>
      <c r="I35" s="163">
        <f>ROUNDDOWN(설정!M33,-2)</f>
        <v>0</v>
      </c>
      <c r="J35" s="401">
        <f>ROUNDDOWN(설정!N33,-2)</f>
        <v>0</v>
      </c>
      <c r="K35" s="381"/>
      <c r="L35" s="188">
        <f>ROUNDDOWN(설정!O33,-2)</f>
        <v>0</v>
      </c>
      <c r="M35" s="381">
        <f>ROUNDDOWN(설정!P33,-2)</f>
        <v>0</v>
      </c>
      <c r="N35" s="382"/>
      <c r="O35" s="164">
        <f>ROUNDDOWN(설정!Q33,-2)</f>
        <v>0</v>
      </c>
    </row>
    <row r="36" spans="1:21" ht="14.25" customHeight="1"/>
    <row r="39" spans="1:21">
      <c r="M39" s="28" t="s">
        <v>399</v>
      </c>
    </row>
    <row r="42" spans="1:21">
      <c r="G42" s="34"/>
      <c r="H42" s="34"/>
      <c r="P42" s="196"/>
      <c r="Q42" s="196"/>
      <c r="R42" s="196"/>
      <c r="S42" s="196"/>
      <c r="T42" s="196"/>
      <c r="U42" s="196"/>
    </row>
    <row r="43" spans="1:21">
      <c r="G43" s="34"/>
      <c r="H43" s="34"/>
      <c r="P43" s="202"/>
      <c r="Q43" s="203"/>
      <c r="R43" s="204"/>
      <c r="S43" s="204"/>
      <c r="T43" s="204"/>
      <c r="U43" s="174"/>
    </row>
    <row r="44" spans="1:21">
      <c r="P44" s="202"/>
      <c r="Q44" s="203"/>
      <c r="R44" s="203"/>
      <c r="S44" s="174"/>
      <c r="T44" s="203"/>
      <c r="U44" s="203"/>
    </row>
    <row r="45" spans="1:21">
      <c r="P45" s="202"/>
      <c r="Q45" s="203"/>
      <c r="R45" s="203"/>
      <c r="S45" s="174"/>
      <c r="T45" s="203"/>
      <c r="U45" s="203"/>
    </row>
    <row r="46" spans="1:21">
      <c r="P46" s="197"/>
      <c r="Q46" s="198"/>
      <c r="R46" s="203"/>
      <c r="S46" s="197"/>
      <c r="T46" s="197"/>
      <c r="U46" s="199"/>
    </row>
    <row r="47" spans="1:21">
      <c r="P47" s="174"/>
      <c r="Q47" s="200"/>
      <c r="R47" s="203"/>
      <c r="S47" s="174"/>
      <c r="T47" s="174"/>
      <c r="U47" s="201"/>
    </row>
    <row r="48" spans="1:21">
      <c r="P48" s="174"/>
      <c r="Q48" s="200"/>
      <c r="R48" s="203"/>
      <c r="S48" s="174"/>
      <c r="T48" s="174"/>
      <c r="U48" s="201"/>
    </row>
    <row r="49" spans="16:21">
      <c r="P49" s="174"/>
      <c r="Q49" s="200"/>
      <c r="R49" s="203"/>
      <c r="S49" s="174"/>
      <c r="T49" s="174"/>
      <c r="U49" s="201"/>
    </row>
    <row r="50" spans="16:21">
      <c r="P50" s="174"/>
      <c r="Q50" s="200"/>
      <c r="R50" s="174"/>
      <c r="S50" s="174"/>
      <c r="T50" s="174"/>
      <c r="U50" s="201"/>
    </row>
    <row r="51" spans="16:21">
      <c r="P51" s="174"/>
      <c r="Q51" s="200"/>
      <c r="R51" s="174"/>
      <c r="S51" s="174"/>
      <c r="T51" s="174"/>
      <c r="U51" s="201"/>
    </row>
    <row r="52" spans="16:21">
      <c r="P52" s="174"/>
      <c r="Q52" s="200"/>
      <c r="R52" s="174"/>
      <c r="S52" s="174"/>
      <c r="T52" s="174"/>
      <c r="U52" s="201"/>
    </row>
    <row r="53" spans="16:21">
      <c r="P53" s="174"/>
      <c r="Q53" s="200"/>
      <c r="R53" s="174"/>
      <c r="S53" s="174"/>
      <c r="T53" s="174"/>
      <c r="U53" s="201"/>
    </row>
  </sheetData>
  <sheetProtection selectLockedCells="1"/>
  <mergeCells count="80">
    <mergeCell ref="D34:E34"/>
    <mergeCell ref="F34:G34"/>
    <mergeCell ref="D35:E35"/>
    <mergeCell ref="F35:G35"/>
    <mergeCell ref="J32:K32"/>
    <mergeCell ref="J33:K33"/>
    <mergeCell ref="J34:K34"/>
    <mergeCell ref="J35:K35"/>
    <mergeCell ref="D25:H25"/>
    <mergeCell ref="D32:E32"/>
    <mergeCell ref="F32:G32"/>
    <mergeCell ref="D33:E33"/>
    <mergeCell ref="F33:G33"/>
    <mergeCell ref="D28:D29"/>
    <mergeCell ref="F28:F29"/>
    <mergeCell ref="F27:G27"/>
    <mergeCell ref="D27:E27"/>
    <mergeCell ref="L11:M11"/>
    <mergeCell ref="L12:M12"/>
    <mergeCell ref="L15:M15"/>
    <mergeCell ref="L13:M13"/>
    <mergeCell ref="M32:N32"/>
    <mergeCell ref="M33:N33"/>
    <mergeCell ref="M34:N34"/>
    <mergeCell ref="M35:N35"/>
    <mergeCell ref="I27:K27"/>
    <mergeCell ref="I25:O25"/>
    <mergeCell ref="L27:N27"/>
    <mergeCell ref="I28:I29"/>
    <mergeCell ref="L28:L29"/>
    <mergeCell ref="F16:G16"/>
    <mergeCell ref="J14:O14"/>
    <mergeCell ref="L16:M16"/>
    <mergeCell ref="L18:M18"/>
    <mergeCell ref="L20:M20"/>
    <mergeCell ref="F18:G18"/>
    <mergeCell ref="F17:G17"/>
    <mergeCell ref="J17:O17"/>
    <mergeCell ref="J20:K20"/>
    <mergeCell ref="F20:G20"/>
    <mergeCell ref="F19:G19"/>
    <mergeCell ref="J19:O19"/>
    <mergeCell ref="J16:K16"/>
    <mergeCell ref="F15:G15"/>
    <mergeCell ref="J15:K15"/>
    <mergeCell ref="J18:K18"/>
    <mergeCell ref="F11:G11"/>
    <mergeCell ref="F13:G13"/>
    <mergeCell ref="J13:K13"/>
    <mergeCell ref="F14:G14"/>
    <mergeCell ref="F12:G12"/>
    <mergeCell ref="J11:K11"/>
    <mergeCell ref="J12:K12"/>
    <mergeCell ref="D13:E13"/>
    <mergeCell ref="D11:E11"/>
    <mergeCell ref="D12:E12"/>
    <mergeCell ref="D15:E15"/>
    <mergeCell ref="B8:B9"/>
    <mergeCell ref="D20:E20"/>
    <mergeCell ref="D19:E19"/>
    <mergeCell ref="D17:E17"/>
    <mergeCell ref="D14:E14"/>
    <mergeCell ref="D16:E16"/>
    <mergeCell ref="D18:E18"/>
    <mergeCell ref="J10:O10"/>
    <mergeCell ref="N8:O8"/>
    <mergeCell ref="D1:I1"/>
    <mergeCell ref="D4:D5"/>
    <mergeCell ref="F4:F5"/>
    <mergeCell ref="J1:O1"/>
    <mergeCell ref="J4:J5"/>
    <mergeCell ref="L4:L5"/>
    <mergeCell ref="L3:M3"/>
    <mergeCell ref="D7:D8"/>
    <mergeCell ref="F7:F8"/>
    <mergeCell ref="D3:E3"/>
    <mergeCell ref="F3:G3"/>
    <mergeCell ref="J3:K3"/>
    <mergeCell ref="D10:E10"/>
    <mergeCell ref="F10:G10"/>
  </mergeCells>
  <phoneticPr fontId="1" type="noConversion"/>
  <pageMargins left="0.25" right="0.25" top="0.75" bottom="0.75" header="0.3" footer="0.3"/>
  <pageSetup paperSize="9" orientation="landscape" horizontalDpi="4294967293" r:id="rId1"/>
  <headerFooter>
    <oddHeader xml:space="preserve">&amp;C
</oddHeader>
    <oddFooter xml:space="preserve">&amp;C
</oddFooter>
  </headerFooter>
  <ignoredErrors>
    <ignoredError sqref="D14:I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B1:AF42"/>
  <sheetViews>
    <sheetView showWhiteSpace="0" zoomScaleNormal="100" workbookViewId="0">
      <selection activeCell="F19" sqref="F19"/>
    </sheetView>
  </sheetViews>
  <sheetFormatPr defaultColWidth="8.75" defaultRowHeight="12"/>
  <cols>
    <col min="1" max="1" width="2.125" style="209" customWidth="1"/>
    <col min="2" max="2" width="12.75" style="209" bestFit="1" customWidth="1"/>
    <col min="3" max="6" width="9.875" style="209" bestFit="1" customWidth="1"/>
    <col min="7" max="7" width="2" style="210" customWidth="1"/>
    <col min="8" max="11" width="6.375" style="209" customWidth="1"/>
    <col min="12" max="12" width="2" style="210" customWidth="1"/>
    <col min="13" max="16" width="6.375" style="209" customWidth="1"/>
    <col min="17" max="17" width="7" style="210" bestFit="1" customWidth="1"/>
    <col min="18" max="18" width="2.25" style="209" customWidth="1"/>
    <col min="19" max="19" width="7" style="209" bestFit="1" customWidth="1"/>
    <col min="20" max="20" width="7" style="210" bestFit="1" customWidth="1"/>
    <col min="21" max="21" width="4.25" style="210" bestFit="1" customWidth="1"/>
    <col min="22" max="22" width="4.25" style="211" customWidth="1"/>
    <col min="23" max="23" width="5.5" style="210" customWidth="1"/>
    <col min="24" max="24" width="5.5" style="210" bestFit="1" customWidth="1"/>
    <col min="25" max="26" width="7.75" style="210" customWidth="1"/>
    <col min="27" max="30" width="8.625" style="210" customWidth="1"/>
    <col min="31" max="16384" width="8.75" style="209"/>
  </cols>
  <sheetData>
    <row r="1" spans="2:30" ht="12.75" thickBot="1"/>
    <row r="2" spans="2:30" ht="12.75" thickBot="1">
      <c r="H2" s="419" t="s">
        <v>398</v>
      </c>
      <c r="I2" s="420"/>
      <c r="J2" s="420"/>
      <c r="K2" s="420"/>
      <c r="L2" s="420"/>
      <c r="M2" s="420"/>
      <c r="N2" s="420"/>
      <c r="O2" s="420"/>
      <c r="P2" s="420"/>
      <c r="Q2" s="421"/>
      <c r="U2" s="402" t="s">
        <v>242</v>
      </c>
      <c r="V2" s="414"/>
      <c r="W2" s="414"/>
      <c r="X2" s="415"/>
    </row>
    <row r="3" spans="2:30" ht="12.75" thickBot="1">
      <c r="C3" s="214" t="s">
        <v>113</v>
      </c>
      <c r="D3" s="215" t="s">
        <v>126</v>
      </c>
      <c r="G3" s="212"/>
      <c r="H3" s="424" t="s">
        <v>353</v>
      </c>
      <c r="I3" s="425"/>
      <c r="J3" s="425"/>
      <c r="K3" s="426"/>
      <c r="M3" s="416" t="s">
        <v>354</v>
      </c>
      <c r="N3" s="417"/>
      <c r="O3" s="417"/>
      <c r="P3" s="417"/>
      <c r="Q3" s="418"/>
      <c r="R3" s="213"/>
      <c r="S3" s="213"/>
      <c r="U3" s="403" t="s">
        <v>243</v>
      </c>
      <c r="V3" s="422"/>
      <c r="W3" s="422" t="s">
        <v>244</v>
      </c>
      <c r="X3" s="423"/>
      <c r="AA3" s="209"/>
      <c r="AB3" s="209"/>
      <c r="AC3" s="209"/>
      <c r="AD3" s="209"/>
    </row>
    <row r="4" spans="2:30">
      <c r="C4" s="218" t="s">
        <v>76</v>
      </c>
      <c r="D4" s="219" t="s">
        <v>76</v>
      </c>
      <c r="G4" s="216"/>
      <c r="H4" s="332">
        <v>34</v>
      </c>
      <c r="I4" s="333">
        <v>42</v>
      </c>
      <c r="J4" s="333">
        <v>52</v>
      </c>
      <c r="K4" s="219">
        <v>62</v>
      </c>
      <c r="M4" s="332">
        <v>34</v>
      </c>
      <c r="N4" s="333">
        <v>42</v>
      </c>
      <c r="O4" s="333">
        <v>52</v>
      </c>
      <c r="P4" s="333">
        <v>62</v>
      </c>
      <c r="Q4" s="325"/>
      <c r="R4" s="217"/>
      <c r="S4" s="217"/>
      <c r="U4" s="339" t="s">
        <v>234</v>
      </c>
      <c r="V4" s="340" t="s">
        <v>235</v>
      </c>
      <c r="W4" s="340" t="s">
        <v>234</v>
      </c>
      <c r="X4" s="341" t="s">
        <v>235</v>
      </c>
      <c r="AA4" s="209"/>
      <c r="AB4" s="209"/>
      <c r="AC4" s="209"/>
      <c r="AD4" s="209"/>
    </row>
    <row r="5" spans="2:30" ht="12.75" thickBot="1">
      <c r="B5" s="221" t="s">
        <v>241</v>
      </c>
      <c r="C5" s="319">
        <v>30</v>
      </c>
      <c r="D5" s="93">
        <v>30</v>
      </c>
      <c r="G5" s="220"/>
      <c r="H5" s="326">
        <v>-7000</v>
      </c>
      <c r="I5" s="320">
        <v>-10500</v>
      </c>
      <c r="J5" s="320">
        <v>-13500</v>
      </c>
      <c r="K5" s="329">
        <v>-16000</v>
      </c>
      <c r="M5" s="330">
        <v>-7000</v>
      </c>
      <c r="N5" s="320">
        <v>-11000</v>
      </c>
      <c r="O5" s="320">
        <v>-14000</v>
      </c>
      <c r="P5" s="320">
        <v>-16000</v>
      </c>
      <c r="Q5" s="327"/>
      <c r="R5" s="217"/>
      <c r="S5" s="217"/>
      <c r="U5" s="226">
        <v>24</v>
      </c>
      <c r="V5" s="227">
        <v>24</v>
      </c>
      <c r="W5" s="228">
        <v>1.062613</v>
      </c>
      <c r="X5" s="229">
        <v>1.06</v>
      </c>
      <c r="AA5" s="209"/>
      <c r="AB5" s="209"/>
      <c r="AC5" s="209"/>
      <c r="AD5" s="209"/>
    </row>
    <row r="6" spans="2:30">
      <c r="E6" s="212"/>
      <c r="F6" s="216"/>
      <c r="G6" s="220"/>
      <c r="H6" s="290"/>
      <c r="I6" s="321">
        <v>34</v>
      </c>
      <c r="J6" s="321">
        <v>44</v>
      </c>
      <c r="K6" s="328">
        <v>54</v>
      </c>
      <c r="L6" s="310"/>
      <c r="M6" s="324" t="s">
        <v>396</v>
      </c>
      <c r="N6" s="321">
        <v>34</v>
      </c>
      <c r="O6" s="321" t="s">
        <v>397</v>
      </c>
      <c r="P6" s="321">
        <v>44</v>
      </c>
      <c r="Q6" s="328">
        <v>54</v>
      </c>
      <c r="R6" s="217"/>
      <c r="S6" s="217"/>
      <c r="U6" s="226">
        <v>30</v>
      </c>
      <c r="V6" s="227">
        <v>30</v>
      </c>
      <c r="W6" s="228">
        <v>1.0780000000000001</v>
      </c>
      <c r="X6" s="229">
        <v>1.075</v>
      </c>
      <c r="AA6" s="209"/>
      <c r="AB6" s="209"/>
      <c r="AC6" s="209"/>
      <c r="AD6" s="209"/>
    </row>
    <row r="7" spans="2:30" ht="12.75" thickBot="1">
      <c r="G7" s="209"/>
      <c r="H7" s="303"/>
      <c r="I7" s="301">
        <v>-11000</v>
      </c>
      <c r="J7" s="301">
        <v>-14500</v>
      </c>
      <c r="K7" s="323">
        <v>-17500</v>
      </c>
      <c r="M7" s="322">
        <v>-11500</v>
      </c>
      <c r="N7" s="301">
        <v>-13000</v>
      </c>
      <c r="O7" s="301">
        <v>-14500</v>
      </c>
      <c r="P7" s="301">
        <v>-16000</v>
      </c>
      <c r="Q7" s="323">
        <v>-18000</v>
      </c>
      <c r="U7" s="230">
        <v>36</v>
      </c>
      <c r="V7" s="231">
        <v>36</v>
      </c>
      <c r="W7" s="232">
        <v>1.095539</v>
      </c>
      <c r="X7" s="233">
        <v>1.0900000000000001</v>
      </c>
      <c r="Y7" s="209"/>
      <c r="Z7" s="209"/>
      <c r="AA7" s="209"/>
      <c r="AB7" s="209"/>
      <c r="AC7" s="209"/>
      <c r="AD7" s="209"/>
    </row>
    <row r="8" spans="2:30">
      <c r="H8" s="210"/>
      <c r="I8" s="331"/>
      <c r="J8" s="331"/>
      <c r="K8" s="331"/>
      <c r="M8" s="331"/>
      <c r="N8" s="210"/>
      <c r="O8" s="331"/>
      <c r="P8" s="331"/>
      <c r="Q8" s="331"/>
      <c r="R8" s="210"/>
      <c r="U8" s="209"/>
      <c r="V8" s="209"/>
      <c r="W8" s="209"/>
      <c r="X8" s="209"/>
      <c r="Y8" s="209"/>
      <c r="Z8" s="209"/>
      <c r="AA8" s="209"/>
      <c r="AB8" s="209"/>
      <c r="AC8" s="209"/>
      <c r="AD8" s="209"/>
    </row>
    <row r="9" spans="2:30">
      <c r="G9" s="209"/>
      <c r="L9" s="209"/>
      <c r="Q9" s="209"/>
      <c r="T9" s="209"/>
      <c r="U9" s="209"/>
      <c r="V9" s="209"/>
      <c r="W9" s="209"/>
      <c r="X9" s="209"/>
      <c r="Y9" s="209"/>
      <c r="Z9" s="209"/>
      <c r="AA9" s="209"/>
      <c r="AB9" s="209"/>
      <c r="AC9" s="209"/>
      <c r="AD9" s="209"/>
    </row>
    <row r="10" spans="2:30" s="234" customFormat="1" ht="5.25" customHeight="1"/>
    <row r="11" spans="2:30" ht="12.75" thickBot="1">
      <c r="G11" s="209"/>
      <c r="L11" s="209"/>
      <c r="Q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</row>
    <row r="12" spans="2:30">
      <c r="B12" s="402" t="s">
        <v>91</v>
      </c>
      <c r="C12" s="235" t="s">
        <v>113</v>
      </c>
      <c r="D12" s="236" t="s">
        <v>126</v>
      </c>
      <c r="E12" s="237" t="s">
        <v>128</v>
      </c>
      <c r="F12" s="338" t="s">
        <v>129</v>
      </c>
      <c r="G12" s="216"/>
      <c r="H12" s="404" t="s">
        <v>239</v>
      </c>
      <c r="I12" s="405"/>
      <c r="J12" s="405"/>
      <c r="K12" s="406"/>
      <c r="L12" s="216"/>
      <c r="M12" s="411" t="s">
        <v>240</v>
      </c>
      <c r="N12" s="412"/>
      <c r="O12" s="412"/>
      <c r="P12" s="413"/>
      <c r="Q12" s="216"/>
      <c r="S12" s="407" t="s">
        <v>236</v>
      </c>
      <c r="T12" s="408"/>
      <c r="U12" s="409" t="s">
        <v>237</v>
      </c>
      <c r="V12" s="409"/>
      <c r="W12" s="410" t="s">
        <v>108</v>
      </c>
      <c r="X12" s="410"/>
      <c r="Y12" s="414" t="s">
        <v>238</v>
      </c>
      <c r="Z12" s="415"/>
      <c r="AA12" s="209"/>
      <c r="AB12" s="209"/>
      <c r="AC12" s="209"/>
      <c r="AD12" s="209"/>
    </row>
    <row r="13" spans="2:30">
      <c r="B13" s="403"/>
      <c r="C13" s="238" t="s">
        <v>139</v>
      </c>
      <c r="D13" s="340" t="s">
        <v>139</v>
      </c>
      <c r="E13" s="239" t="s">
        <v>130</v>
      </c>
      <c r="F13" s="341" t="s">
        <v>130</v>
      </c>
      <c r="H13" s="222">
        <v>34</v>
      </c>
      <c r="I13" s="223">
        <v>42</v>
      </c>
      <c r="J13" s="223">
        <v>52</v>
      </c>
      <c r="K13" s="240">
        <v>62</v>
      </c>
      <c r="M13" s="241">
        <v>34</v>
      </c>
      <c r="N13" s="224">
        <v>42</v>
      </c>
      <c r="O13" s="224">
        <v>52</v>
      </c>
      <c r="P13" s="225">
        <v>62</v>
      </c>
      <c r="S13" s="242" t="s">
        <v>113</v>
      </c>
      <c r="T13" s="243" t="s">
        <v>126</v>
      </c>
      <c r="U13" s="243" t="s">
        <v>113</v>
      </c>
      <c r="V13" s="243" t="s">
        <v>126</v>
      </c>
      <c r="W13" s="244" t="s">
        <v>113</v>
      </c>
      <c r="X13" s="243" t="s">
        <v>126</v>
      </c>
      <c r="Y13" s="340" t="s">
        <v>113</v>
      </c>
      <c r="Z13" s="341" t="s">
        <v>126</v>
      </c>
      <c r="AA13" s="209"/>
      <c r="AB13" s="209"/>
      <c r="AC13" s="209"/>
      <c r="AD13" s="209"/>
    </row>
    <row r="14" spans="2:30">
      <c r="B14" s="245" t="s">
        <v>228</v>
      </c>
      <c r="C14" s="246">
        <v>858000</v>
      </c>
      <c r="D14" s="247"/>
      <c r="E14" s="313">
        <v>0</v>
      </c>
      <c r="F14" s="462"/>
      <c r="H14" s="248">
        <f t="shared" ref="H14:H24" si="0">(34000-7000)*1.1+(S14*W14-70000)/U14</f>
        <v>58197.466666666674</v>
      </c>
      <c r="I14" s="249">
        <f t="shared" ref="I14:I24" si="1">(42000-10500)*1.1+(S14*W14-70000)/U14</f>
        <v>63147.466666666674</v>
      </c>
      <c r="J14" s="249">
        <f t="shared" ref="J14:J24" si="2">(52000-13500)*1.1+(S14*W14-70000)/U14</f>
        <v>70847.466666666674</v>
      </c>
      <c r="K14" s="250">
        <f t="shared" ref="K14:K24" si="3">(62000-16000)*1.1+(S14*W14-100000)/U14</f>
        <v>78097.466666666674</v>
      </c>
      <c r="M14" s="251"/>
      <c r="N14" s="252"/>
      <c r="O14" s="252"/>
      <c r="P14" s="253"/>
      <c r="S14" s="254">
        <f t="shared" ref="S14:S24" si="4">C14-E14*10000</f>
        <v>858000</v>
      </c>
      <c r="T14" s="247"/>
      <c r="U14" s="255">
        <f>C5</f>
        <v>30</v>
      </c>
      <c r="V14" s="255">
        <f>D5</f>
        <v>30</v>
      </c>
      <c r="W14" s="256">
        <f>IF(OR(설정!C5=""),"",SUMPRODUCT((U5:U7=설정!C5)*(W5:W7)))</f>
        <v>1.0780000000000001</v>
      </c>
      <c r="X14" s="256">
        <f>IF(OR(설정!D5=""),"",SUMPRODUCT((KT할부개월=설정!D5)*(X5:X7)))</f>
        <v>1.075</v>
      </c>
      <c r="Y14" s="249">
        <f>S14*W14</f>
        <v>924924.00000000012</v>
      </c>
      <c r="Z14" s="257"/>
      <c r="AA14" s="209"/>
      <c r="AB14" s="209"/>
      <c r="AC14" s="209"/>
      <c r="AD14" s="209"/>
    </row>
    <row r="15" spans="2:30">
      <c r="B15" s="258" t="s">
        <v>219</v>
      </c>
      <c r="C15" s="259">
        <v>899800</v>
      </c>
      <c r="D15" s="259">
        <v>899800</v>
      </c>
      <c r="E15" s="313">
        <v>0</v>
      </c>
      <c r="F15" s="314">
        <v>0.98</v>
      </c>
      <c r="H15" s="261">
        <f t="shared" si="0"/>
        <v>59699.48</v>
      </c>
      <c r="I15" s="260">
        <f t="shared" si="1"/>
        <v>64649.479999999996</v>
      </c>
      <c r="J15" s="260">
        <f t="shared" si="2"/>
        <v>72349.48</v>
      </c>
      <c r="K15" s="262">
        <f t="shared" si="3"/>
        <v>79599.48000000001</v>
      </c>
      <c r="M15" s="261">
        <f>(34000-7000)*1.1+T15*X15/V15</f>
        <v>61591.666666666672</v>
      </c>
      <c r="N15" s="260">
        <f>(42000-11000)*1.1+T15*X15/V15</f>
        <v>65991.666666666672</v>
      </c>
      <c r="O15" s="260">
        <f>(52000-14000)*1.1+T15*X15/V15</f>
        <v>73691.666666666672</v>
      </c>
      <c r="P15" s="262">
        <f>(62000-16000)*1.1+T15*X15/V15-1333</f>
        <v>81158.666666666672</v>
      </c>
      <c r="S15" s="263">
        <f t="shared" si="4"/>
        <v>899800</v>
      </c>
      <c r="T15" s="227">
        <f>D15-F15*10000</f>
        <v>890000</v>
      </c>
      <c r="U15" s="227">
        <f>C5</f>
        <v>30</v>
      </c>
      <c r="V15" s="227">
        <f>D5</f>
        <v>30</v>
      </c>
      <c r="W15" s="264">
        <f>IF(OR(설정!C5=""),"",SUMPRODUCT((U5:U7=설정!C5)*(W5:W7)))</f>
        <v>1.0780000000000001</v>
      </c>
      <c r="X15" s="264">
        <f>IF(OR(설정!D5=""),"",SUMPRODUCT((KT할부개월=설정!D5)*(X5:X7)))</f>
        <v>1.075</v>
      </c>
      <c r="Y15" s="260">
        <f t="shared" ref="Y15:Y24" si="5">S15*W15</f>
        <v>969984.4</v>
      </c>
      <c r="Z15" s="262">
        <f t="shared" ref="Z15:Z24" si="6">T15*X15</f>
        <v>956750</v>
      </c>
      <c r="AA15" s="209"/>
      <c r="AB15" s="209"/>
      <c r="AC15" s="209"/>
      <c r="AD15" s="209"/>
    </row>
    <row r="16" spans="2:30">
      <c r="B16" s="265" t="s">
        <v>220</v>
      </c>
      <c r="C16" s="246">
        <v>933900</v>
      </c>
      <c r="D16" s="246">
        <v>933900</v>
      </c>
      <c r="E16" s="313">
        <v>0</v>
      </c>
      <c r="F16" s="314">
        <v>0.39</v>
      </c>
      <c r="H16" s="248">
        <f t="shared" si="0"/>
        <v>60924.806666666671</v>
      </c>
      <c r="I16" s="249">
        <f t="shared" si="1"/>
        <v>65874.806666666671</v>
      </c>
      <c r="J16" s="249">
        <f t="shared" si="2"/>
        <v>73574.806666666671</v>
      </c>
      <c r="K16" s="250">
        <f t="shared" si="3"/>
        <v>80824.806666666671</v>
      </c>
      <c r="M16" s="261">
        <f>(34000-7000)*1.1+T16*X16/V16</f>
        <v>63025</v>
      </c>
      <c r="N16" s="260">
        <f>(42000-11000)*1.1+T16*X16/V16</f>
        <v>67425</v>
      </c>
      <c r="O16" s="260">
        <f>(52000-14000)*1.1+T16*X16/V16</f>
        <v>75125</v>
      </c>
      <c r="P16" s="262">
        <f>(62000-16000)*1.1+T16*X16/V16-1333</f>
        <v>82592</v>
      </c>
      <c r="S16" s="254">
        <f t="shared" si="4"/>
        <v>933900</v>
      </c>
      <c r="T16" s="255">
        <f>D16-F16*10000</f>
        <v>930000</v>
      </c>
      <c r="U16" s="255">
        <f>C5</f>
        <v>30</v>
      </c>
      <c r="V16" s="255">
        <f>D5</f>
        <v>30</v>
      </c>
      <c r="W16" s="256">
        <f>IF(OR(설정!C5=""),"",SUMPRODUCT((U5:U7=설정!C5)*(W5:W7)))</f>
        <v>1.0780000000000001</v>
      </c>
      <c r="X16" s="256">
        <f>IF(OR(설정!D5=""),"",SUMPRODUCT((KT할부개월=설정!D5)*(X5:X7)))</f>
        <v>1.075</v>
      </c>
      <c r="Y16" s="249">
        <f t="shared" si="5"/>
        <v>1006744.2000000001</v>
      </c>
      <c r="Z16" s="250">
        <f t="shared" si="6"/>
        <v>999750</v>
      </c>
    </row>
    <row r="17" spans="2:30">
      <c r="B17" s="266" t="s">
        <v>218</v>
      </c>
      <c r="C17" s="259">
        <v>994000</v>
      </c>
      <c r="D17" s="260">
        <v>994000</v>
      </c>
      <c r="E17" s="313">
        <v>0</v>
      </c>
      <c r="F17" s="314">
        <v>0.4</v>
      </c>
      <c r="H17" s="261">
        <f t="shared" si="0"/>
        <v>63084.400000000009</v>
      </c>
      <c r="I17" s="260">
        <f t="shared" si="1"/>
        <v>68034.399999999994</v>
      </c>
      <c r="J17" s="260">
        <f t="shared" si="2"/>
        <v>75734.399999999994</v>
      </c>
      <c r="K17" s="262">
        <f t="shared" si="3"/>
        <v>82984.400000000009</v>
      </c>
      <c r="M17" s="261">
        <f>(34000-7000)*1.1+T17*X17/V17</f>
        <v>65175</v>
      </c>
      <c r="N17" s="260">
        <f>(42000-11000)*1.1+T17*X17/V17</f>
        <v>69575</v>
      </c>
      <c r="O17" s="260">
        <f>(52000-14000)*1.1+T17*X17/V17</f>
        <v>77275</v>
      </c>
      <c r="P17" s="262">
        <f>(62000-16000)*1.1+T17*X17/V17-1333</f>
        <v>84742</v>
      </c>
      <c r="S17" s="263">
        <f t="shared" si="4"/>
        <v>994000</v>
      </c>
      <c r="T17" s="227">
        <f>D17-F17*10000</f>
        <v>990000</v>
      </c>
      <c r="U17" s="260">
        <f>C5</f>
        <v>30</v>
      </c>
      <c r="V17" s="260">
        <f>D5</f>
        <v>30</v>
      </c>
      <c r="W17" s="267">
        <f>IF(OR(설정!C5=""),"",SUMPRODUCT((U5:U7=설정!C5)*(W5:W7)))</f>
        <v>1.0780000000000001</v>
      </c>
      <c r="X17" s="267">
        <f>IF(OR(설정!D5=""),"",SUMPRODUCT((KT할부개월=설정!D5)*(X5:X7)))</f>
        <v>1.075</v>
      </c>
      <c r="Y17" s="260">
        <f t="shared" si="5"/>
        <v>1071532</v>
      </c>
      <c r="Z17" s="262">
        <f t="shared" si="6"/>
        <v>1064250</v>
      </c>
    </row>
    <row r="18" spans="2:30">
      <c r="B18" s="245" t="s">
        <v>221</v>
      </c>
      <c r="C18" s="246">
        <v>899800</v>
      </c>
      <c r="D18" s="247"/>
      <c r="E18" s="313">
        <v>0</v>
      </c>
      <c r="F18" s="462"/>
      <c r="H18" s="248">
        <f t="shared" si="0"/>
        <v>59699.48</v>
      </c>
      <c r="I18" s="249">
        <f t="shared" si="1"/>
        <v>64649.479999999996</v>
      </c>
      <c r="J18" s="249">
        <f t="shared" si="2"/>
        <v>72349.48</v>
      </c>
      <c r="K18" s="250">
        <f t="shared" si="3"/>
        <v>79599.48000000001</v>
      </c>
      <c r="M18" s="268"/>
      <c r="N18" s="269"/>
      <c r="O18" s="269"/>
      <c r="P18" s="270"/>
      <c r="S18" s="254">
        <f t="shared" si="4"/>
        <v>899800</v>
      </c>
      <c r="T18" s="247"/>
      <c r="U18" s="255">
        <f>C5</f>
        <v>30</v>
      </c>
      <c r="V18" s="255">
        <f>D5</f>
        <v>30</v>
      </c>
      <c r="W18" s="256">
        <f>IF(OR(설정!C5=""),"",SUMPRODUCT((U5:U7=설정!C5)*(W5:W7)))</f>
        <v>1.0780000000000001</v>
      </c>
      <c r="X18" s="256">
        <f>IF(OR(설정!D5=""),"",SUMPRODUCT((KT할부개월=설정!D5)*(X5:X7)))</f>
        <v>1.075</v>
      </c>
      <c r="Y18" s="249">
        <f t="shared" si="5"/>
        <v>969984.4</v>
      </c>
      <c r="Z18" s="257"/>
    </row>
    <row r="19" spans="2:30">
      <c r="B19" s="258" t="s">
        <v>222</v>
      </c>
      <c r="C19" s="259">
        <v>899800</v>
      </c>
      <c r="D19" s="259">
        <v>899800</v>
      </c>
      <c r="E19" s="313">
        <v>0</v>
      </c>
      <c r="F19" s="314">
        <v>0.98</v>
      </c>
      <c r="H19" s="261">
        <f t="shared" si="0"/>
        <v>59699.48</v>
      </c>
      <c r="I19" s="260">
        <f t="shared" si="1"/>
        <v>64649.479999999996</v>
      </c>
      <c r="J19" s="260">
        <f t="shared" si="2"/>
        <v>72349.48</v>
      </c>
      <c r="K19" s="262">
        <f t="shared" si="3"/>
        <v>79599.48000000001</v>
      </c>
      <c r="M19" s="261">
        <f>(34000-7000)*1.1+T19*X19/V19</f>
        <v>61591.666666666672</v>
      </c>
      <c r="N19" s="260">
        <f>(42000-11000)*1.1+T19*X19/V19</f>
        <v>65991.666666666672</v>
      </c>
      <c r="O19" s="260">
        <f>(52000-14000)*1.1+T19*X19/V19</f>
        <v>73691.666666666672</v>
      </c>
      <c r="P19" s="262">
        <f>(62000-16000)*1.1+T19*X19/V19-1333</f>
        <v>81158.666666666672</v>
      </c>
      <c r="S19" s="263">
        <f t="shared" si="4"/>
        <v>899800</v>
      </c>
      <c r="T19" s="227">
        <f>D19-F19*10000</f>
        <v>890000</v>
      </c>
      <c r="U19" s="227">
        <f>C5</f>
        <v>30</v>
      </c>
      <c r="V19" s="227">
        <f>D5</f>
        <v>30</v>
      </c>
      <c r="W19" s="264">
        <f>IF(OR(설정!C5=""),"",SUMPRODUCT((U5:U7=설정!C5)*(W5:W7)))</f>
        <v>1.0780000000000001</v>
      </c>
      <c r="X19" s="264">
        <f>IF(OR(설정!D5=""),"",SUMPRODUCT((KT할부개월=설정!D5)*(X5:X7)))</f>
        <v>1.075</v>
      </c>
      <c r="Y19" s="260">
        <f t="shared" si="5"/>
        <v>969984.4</v>
      </c>
      <c r="Z19" s="262">
        <f t="shared" si="6"/>
        <v>956750</v>
      </c>
    </row>
    <row r="20" spans="2:30">
      <c r="B20" s="245" t="s">
        <v>223</v>
      </c>
      <c r="C20" s="246">
        <v>913000</v>
      </c>
      <c r="D20" s="246">
        <v>913000</v>
      </c>
      <c r="E20" s="313">
        <v>0</v>
      </c>
      <c r="F20" s="314">
        <v>0.3</v>
      </c>
      <c r="H20" s="248">
        <f t="shared" si="0"/>
        <v>60173.8</v>
      </c>
      <c r="I20" s="249">
        <f t="shared" si="1"/>
        <v>65123.8</v>
      </c>
      <c r="J20" s="249">
        <f t="shared" si="2"/>
        <v>72823.8</v>
      </c>
      <c r="K20" s="250">
        <f t="shared" si="3"/>
        <v>80073.800000000017</v>
      </c>
      <c r="M20" s="261">
        <f>(34000-7000)*1.1+T20*X20/V20</f>
        <v>62308.333333333336</v>
      </c>
      <c r="N20" s="260">
        <f>(42000-11000)*1.1+T20*X20/V20</f>
        <v>66708.333333333328</v>
      </c>
      <c r="O20" s="260">
        <f>(52000-14000)*1.1+T20*X20/V20</f>
        <v>74408.333333333328</v>
      </c>
      <c r="P20" s="262">
        <f>(62000-16000)*1.1+T20*X20/V20-1333</f>
        <v>81875.333333333343</v>
      </c>
      <c r="S20" s="254">
        <f t="shared" si="4"/>
        <v>913000</v>
      </c>
      <c r="T20" s="255">
        <f>D20-F20*10000</f>
        <v>910000</v>
      </c>
      <c r="U20" s="255">
        <f>C5</f>
        <v>30</v>
      </c>
      <c r="V20" s="255">
        <f>D5</f>
        <v>30</v>
      </c>
      <c r="W20" s="256">
        <f>IF(OR(설정!C5=""),"",SUMPRODUCT((U5:U7=설정!C5)*(W5:W7)))</f>
        <v>1.0780000000000001</v>
      </c>
      <c r="X20" s="256">
        <f>IF(OR(설정!D5=""),"",SUMPRODUCT((KT할부개월=설정!D5)*(X5:X7)))</f>
        <v>1.075</v>
      </c>
      <c r="Y20" s="249">
        <f t="shared" si="5"/>
        <v>984214.00000000012</v>
      </c>
      <c r="Z20" s="250">
        <f t="shared" si="6"/>
        <v>978250</v>
      </c>
    </row>
    <row r="21" spans="2:30">
      <c r="B21" s="258" t="s">
        <v>224</v>
      </c>
      <c r="C21" s="259">
        <v>828000</v>
      </c>
      <c r="D21" s="247"/>
      <c r="E21" s="313">
        <v>0</v>
      </c>
      <c r="F21" s="462"/>
      <c r="H21" s="261">
        <f t="shared" si="0"/>
        <v>57119.466666666674</v>
      </c>
      <c r="I21" s="260">
        <f t="shared" si="1"/>
        <v>62069.466666666667</v>
      </c>
      <c r="J21" s="260">
        <f t="shared" si="2"/>
        <v>69769.466666666674</v>
      </c>
      <c r="K21" s="262">
        <f t="shared" si="3"/>
        <v>77019.466666666674</v>
      </c>
      <c r="M21" s="268"/>
      <c r="N21" s="269"/>
      <c r="O21" s="269"/>
      <c r="P21" s="270"/>
      <c r="S21" s="263">
        <f t="shared" si="4"/>
        <v>828000</v>
      </c>
      <c r="T21" s="247"/>
      <c r="U21" s="227">
        <f>C5</f>
        <v>30</v>
      </c>
      <c r="V21" s="227">
        <f>D5</f>
        <v>30</v>
      </c>
      <c r="W21" s="264">
        <f>IF(OR(설정!C5=""),"",SUMPRODUCT((U5:U7=설정!C5)*(W5:W7)))</f>
        <v>1.0780000000000001</v>
      </c>
      <c r="X21" s="264">
        <f>IF(OR(설정!D5=""),"",SUMPRODUCT((KT할부개월=설정!D5)*(X5:X7)))</f>
        <v>1.075</v>
      </c>
      <c r="Y21" s="260">
        <f t="shared" si="5"/>
        <v>892584</v>
      </c>
      <c r="Z21" s="257"/>
    </row>
    <row r="22" spans="2:30">
      <c r="B22" s="245" t="s">
        <v>225</v>
      </c>
      <c r="C22" s="246">
        <v>792000</v>
      </c>
      <c r="D22" s="246">
        <v>792000</v>
      </c>
      <c r="E22" s="313">
        <v>0</v>
      </c>
      <c r="F22" s="314">
        <v>0.2</v>
      </c>
      <c r="H22" s="248">
        <f t="shared" si="0"/>
        <v>55825.866666666669</v>
      </c>
      <c r="I22" s="249">
        <f t="shared" si="1"/>
        <v>60775.866666666669</v>
      </c>
      <c r="J22" s="249">
        <f t="shared" si="2"/>
        <v>68475.866666666669</v>
      </c>
      <c r="K22" s="250">
        <f t="shared" si="3"/>
        <v>75725.866666666669</v>
      </c>
      <c r="M22" s="271">
        <f>(34000-7000)*1.1+T22*X22/V22</f>
        <v>58008.333333333336</v>
      </c>
      <c r="N22" s="272">
        <f>(42000-11000)*1.1+T22*X22/V22</f>
        <v>62408.333333333328</v>
      </c>
      <c r="O22" s="272">
        <f>(52000-14000)*1.1+T22*X22/V22</f>
        <v>70108.333333333328</v>
      </c>
      <c r="P22" s="273">
        <f>(62000-16000)*1.1+T22*X22/V22-1333</f>
        <v>77575.333333333343</v>
      </c>
      <c r="S22" s="254">
        <f t="shared" si="4"/>
        <v>792000</v>
      </c>
      <c r="T22" s="255">
        <f>D22-F22*10000</f>
        <v>790000</v>
      </c>
      <c r="U22" s="255">
        <f>C5</f>
        <v>30</v>
      </c>
      <c r="V22" s="255">
        <f>D5</f>
        <v>30</v>
      </c>
      <c r="W22" s="256">
        <f>IF(OR(설정!C5=""),"",SUMPRODUCT((U5:U7=설정!C5)*(W5:W7)))</f>
        <v>1.0780000000000001</v>
      </c>
      <c r="X22" s="256">
        <f>IF(OR(설정!D5=""),"",SUMPRODUCT((KT할부개월=설정!D5)*(X5:X7)))</f>
        <v>1.075</v>
      </c>
      <c r="Y22" s="249">
        <f t="shared" si="5"/>
        <v>853776</v>
      </c>
      <c r="Z22" s="250">
        <f t="shared" si="6"/>
        <v>849250</v>
      </c>
    </row>
    <row r="23" spans="2:30">
      <c r="B23" s="258" t="s">
        <v>226</v>
      </c>
      <c r="C23" s="259">
        <v>999900</v>
      </c>
      <c r="D23" s="247"/>
      <c r="E23" s="313">
        <v>0</v>
      </c>
      <c r="F23" s="462"/>
      <c r="H23" s="261">
        <f t="shared" si="0"/>
        <v>63296.406666666662</v>
      </c>
      <c r="I23" s="260">
        <f t="shared" si="1"/>
        <v>68246.406666666662</v>
      </c>
      <c r="J23" s="260">
        <f t="shared" si="2"/>
        <v>75946.406666666662</v>
      </c>
      <c r="K23" s="262">
        <f t="shared" si="3"/>
        <v>83196.406666666677</v>
      </c>
      <c r="M23" s="268"/>
      <c r="N23" s="269"/>
      <c r="O23" s="269"/>
      <c r="P23" s="270"/>
      <c r="S23" s="263">
        <f t="shared" si="4"/>
        <v>999900</v>
      </c>
      <c r="T23" s="247"/>
      <c r="U23" s="227">
        <f>C5</f>
        <v>30</v>
      </c>
      <c r="V23" s="227">
        <f>D5</f>
        <v>30</v>
      </c>
      <c r="W23" s="264">
        <f>IF(OR(설정!C5=""),"",SUMPRODUCT((U5:U7=설정!C5)*(W5:W7)))</f>
        <v>1.0780000000000001</v>
      </c>
      <c r="X23" s="264">
        <f>IF(OR(설정!D5=""),"",SUMPRODUCT((KT할부개월=설정!D5)*(X5:X7)))</f>
        <v>1.075</v>
      </c>
      <c r="Y23" s="260">
        <f t="shared" si="5"/>
        <v>1077892.2</v>
      </c>
      <c r="Z23" s="257"/>
    </row>
    <row r="24" spans="2:30" ht="12.75" thickBot="1">
      <c r="B24" s="274" t="s">
        <v>227</v>
      </c>
      <c r="C24" s="275">
        <v>935000</v>
      </c>
      <c r="D24" s="275">
        <v>935000</v>
      </c>
      <c r="E24" s="315">
        <v>0</v>
      </c>
      <c r="F24" s="316">
        <v>0.5</v>
      </c>
      <c r="H24" s="277">
        <f t="shared" si="0"/>
        <v>60964.333333333343</v>
      </c>
      <c r="I24" s="276">
        <f t="shared" si="1"/>
        <v>65914.333333333343</v>
      </c>
      <c r="J24" s="276">
        <f t="shared" si="2"/>
        <v>73614.333333333343</v>
      </c>
      <c r="K24" s="278">
        <f t="shared" si="3"/>
        <v>80864.333333333343</v>
      </c>
      <c r="M24" s="271">
        <f>(34000-7000)*1.1+T24*X24/V24</f>
        <v>63025</v>
      </c>
      <c r="N24" s="272">
        <f>(42000-11000)*1.1+T24*X24/V24</f>
        <v>67425</v>
      </c>
      <c r="O24" s="272">
        <f>(52000-14000)*1.1+T24*X24/V24</f>
        <v>75125</v>
      </c>
      <c r="P24" s="273">
        <f>(62000-16000)*1.1+T24*X24/V24-1333</f>
        <v>82592</v>
      </c>
      <c r="S24" s="279">
        <f t="shared" si="4"/>
        <v>935000</v>
      </c>
      <c r="T24" s="280">
        <f>D24-F24*10000</f>
        <v>930000</v>
      </c>
      <c r="U24" s="280">
        <f>C5</f>
        <v>30</v>
      </c>
      <c r="V24" s="280">
        <f>D5</f>
        <v>30</v>
      </c>
      <c r="W24" s="281">
        <f>IF(OR(설정!C5=""),"",SUMPRODUCT((U5:U7=설정!C5)*(W5:W7)))</f>
        <v>1.0780000000000001</v>
      </c>
      <c r="X24" s="281">
        <f>IF(OR(설정!D5=""),"",SUMPRODUCT((KT할부개월=설정!D5)*(X5:X7)))</f>
        <v>1.075</v>
      </c>
      <c r="Y24" s="276">
        <f t="shared" si="5"/>
        <v>1007930.0000000001</v>
      </c>
      <c r="Z24" s="278">
        <f t="shared" si="6"/>
        <v>999750</v>
      </c>
    </row>
    <row r="25" spans="2:30">
      <c r="X25" s="209"/>
      <c r="Y25" s="209"/>
      <c r="Z25" s="282"/>
    </row>
    <row r="26" spans="2:30" ht="12" customHeight="1">
      <c r="X26" s="209"/>
      <c r="Y26" s="209"/>
      <c r="Z26" s="283"/>
    </row>
    <row r="27" spans="2:30" ht="12.75" thickBot="1">
      <c r="I27" s="210"/>
    </row>
    <row r="28" spans="2:30">
      <c r="B28" s="402" t="s">
        <v>91</v>
      </c>
      <c r="C28" s="235" t="s">
        <v>113</v>
      </c>
      <c r="D28" s="236" t="s">
        <v>126</v>
      </c>
      <c r="E28" s="237" t="s">
        <v>128</v>
      </c>
      <c r="F28" s="338" t="s">
        <v>129</v>
      </c>
      <c r="G28" s="284"/>
      <c r="H28" s="404" t="s">
        <v>239</v>
      </c>
      <c r="I28" s="405"/>
      <c r="J28" s="405"/>
      <c r="K28" s="406"/>
      <c r="L28" s="284"/>
      <c r="M28" s="411" t="s">
        <v>240</v>
      </c>
      <c r="N28" s="412"/>
      <c r="O28" s="412"/>
      <c r="P28" s="412"/>
      <c r="Q28" s="413"/>
      <c r="S28" s="407" t="s">
        <v>236</v>
      </c>
      <c r="T28" s="408"/>
      <c r="U28" s="409" t="s">
        <v>237</v>
      </c>
      <c r="V28" s="409"/>
      <c r="W28" s="410" t="s">
        <v>108</v>
      </c>
      <c r="X28" s="410"/>
      <c r="Y28" s="414" t="s">
        <v>238</v>
      </c>
      <c r="Z28" s="415"/>
    </row>
    <row r="29" spans="2:30" ht="12" customHeight="1">
      <c r="B29" s="403"/>
      <c r="C29" s="238" t="s">
        <v>139</v>
      </c>
      <c r="D29" s="340" t="s">
        <v>139</v>
      </c>
      <c r="E29" s="239" t="s">
        <v>130</v>
      </c>
      <c r="F29" s="341" t="s">
        <v>130</v>
      </c>
      <c r="G29" s="285"/>
      <c r="H29" s="286" t="s">
        <v>245</v>
      </c>
      <c r="I29" s="287">
        <v>34</v>
      </c>
      <c r="J29" s="287">
        <v>44</v>
      </c>
      <c r="K29" s="288">
        <v>54</v>
      </c>
      <c r="L29" s="285"/>
      <c r="M29" s="241" t="s">
        <v>246</v>
      </c>
      <c r="N29" s="224">
        <v>34</v>
      </c>
      <c r="O29" s="224" t="s">
        <v>247</v>
      </c>
      <c r="P29" s="224">
        <v>44</v>
      </c>
      <c r="Q29" s="225">
        <v>54</v>
      </c>
      <c r="S29" s="242" t="s">
        <v>113</v>
      </c>
      <c r="T29" s="243" t="s">
        <v>126</v>
      </c>
      <c r="U29" s="243" t="s">
        <v>113</v>
      </c>
      <c r="V29" s="243" t="s">
        <v>126</v>
      </c>
      <c r="W29" s="244" t="s">
        <v>113</v>
      </c>
      <c r="X29" s="243" t="s">
        <v>126</v>
      </c>
      <c r="Y29" s="340" t="s">
        <v>113</v>
      </c>
      <c r="Z29" s="341" t="s">
        <v>126</v>
      </c>
    </row>
    <row r="30" spans="2:30">
      <c r="B30" s="289" t="s">
        <v>229</v>
      </c>
      <c r="C30" s="249">
        <v>847000</v>
      </c>
      <c r="D30" s="249">
        <v>847000</v>
      </c>
      <c r="E30" s="317">
        <v>0</v>
      </c>
      <c r="F30" s="314">
        <v>0.7</v>
      </c>
      <c r="G30" s="216"/>
      <c r="H30" s="290"/>
      <c r="I30" s="249">
        <f>(34000-11000)*1.1+(S30*W30-70000)/U30</f>
        <v>53402.200000000012</v>
      </c>
      <c r="J30" s="249">
        <f>(44000-14500)*1.1+(S30*W30-70000)/U30</f>
        <v>60552.200000000012</v>
      </c>
      <c r="K30" s="291">
        <f>(54000-17500)*1.1+(S30*W30-100000)/U30</f>
        <v>67252.200000000012</v>
      </c>
      <c r="L30" s="216"/>
      <c r="M30" s="292">
        <f>(34000-11000)*1.1+(T30*X30-40000)/V30</f>
        <v>54066.666666666672</v>
      </c>
      <c r="N30" s="293">
        <f>(34000-13000)*1.1+(T30*X30-40000)/V30</f>
        <v>51866.666666666672</v>
      </c>
      <c r="O30" s="293">
        <f>(44000-14500)*1.1+(T30*X30-40000)/V30</f>
        <v>61216.666666666672</v>
      </c>
      <c r="P30" s="293">
        <f>(44000-16000)*1.1+(T30*X30-40000)/V30</f>
        <v>59566.666666666672</v>
      </c>
      <c r="Q30" s="294">
        <f>(54000-18000)*1.1+(T30*X30-80000)/V30</f>
        <v>67033.333333333328</v>
      </c>
      <c r="S30" s="254">
        <f>C30-E30*10000</f>
        <v>847000</v>
      </c>
      <c r="T30" s="255">
        <f>D30-F30*10000</f>
        <v>840000</v>
      </c>
      <c r="U30" s="255">
        <f>C5</f>
        <v>30</v>
      </c>
      <c r="V30" s="249">
        <f>D5</f>
        <v>30</v>
      </c>
      <c r="W30" s="295">
        <f>IF(OR(설정!C5=""),"",SUMPRODUCT((U5:U7=설정!C5)*(W5:W7)))</f>
        <v>1.0780000000000001</v>
      </c>
      <c r="X30" s="295">
        <f>IF(OR(설정!D5=""),"",SUMPRODUCT((KT할부개월=설정!D5)*(X5:X7)))</f>
        <v>1.075</v>
      </c>
      <c r="Y30" s="249">
        <f>S30*W30</f>
        <v>913066.00000000012</v>
      </c>
      <c r="Z30" s="250">
        <f>T30*X30</f>
        <v>903000</v>
      </c>
    </row>
    <row r="31" spans="2:30">
      <c r="B31" s="266" t="s">
        <v>230</v>
      </c>
      <c r="C31" s="260">
        <v>899800</v>
      </c>
      <c r="D31" s="260">
        <v>899800</v>
      </c>
      <c r="E31" s="317">
        <v>0</v>
      </c>
      <c r="F31" s="314">
        <v>3.98</v>
      </c>
      <c r="G31" s="216"/>
      <c r="H31" s="296"/>
      <c r="I31" s="260">
        <f>(34000-11000)*1.1+(S31*W31-70000)/U31</f>
        <v>55299.48</v>
      </c>
      <c r="J31" s="260">
        <f>(44000-14500)*1.1+(S31*W31-70000)/U31</f>
        <v>62449.48</v>
      </c>
      <c r="K31" s="341">
        <f>(54000-17500)*1.1+(S31*W31-10000)/U31</f>
        <v>72149.48</v>
      </c>
      <c r="L31" s="216"/>
      <c r="M31" s="261">
        <f>(34000-11500)*1.1+(T31*X31-40000)/V31</f>
        <v>54233.333333333336</v>
      </c>
      <c r="N31" s="260">
        <f>(34000-13000)*1.1+(T31*X31-40000)/V31</f>
        <v>52583.333333333336</v>
      </c>
      <c r="O31" s="260">
        <f>(44000-14500)*1.1+(T31*X31-40000)/V31</f>
        <v>61933.333333333336</v>
      </c>
      <c r="P31" s="260">
        <f>(44000-16000)*1.1+(T31*X31-40000)/V31</f>
        <v>60283.333333333336</v>
      </c>
      <c r="Q31" s="341">
        <f>(54000-18000)*1.1+(T31*X31-80000)/V31</f>
        <v>67750</v>
      </c>
      <c r="S31" s="263">
        <f>C31-E31*10000</f>
        <v>899800</v>
      </c>
      <c r="T31" s="227">
        <f>D31-F31*10000</f>
        <v>860000</v>
      </c>
      <c r="U31" s="260">
        <f>C5</f>
        <v>30</v>
      </c>
      <c r="V31" s="260">
        <f>D5</f>
        <v>30</v>
      </c>
      <c r="W31" s="267">
        <f>IF(OR(설정!C5=""),"",SUMPRODUCT((U5:U7=설정!C5)*(W5:W7)))</f>
        <v>1.0780000000000001</v>
      </c>
      <c r="X31" s="267">
        <f>IF(OR(설정!D5=""),"",SUMPRODUCT((KT할부개월=설정!D5)*(X5:X7)))</f>
        <v>1.075</v>
      </c>
      <c r="Y31" s="249">
        <f>S31*W31</f>
        <v>969984.4</v>
      </c>
      <c r="Z31" s="250">
        <f>T31*X31</f>
        <v>924500</v>
      </c>
      <c r="AA31" s="209"/>
      <c r="AB31" s="209"/>
      <c r="AC31" s="209"/>
    </row>
    <row r="32" spans="2:30">
      <c r="B32" s="289" t="s">
        <v>231</v>
      </c>
      <c r="C32" s="297"/>
      <c r="D32" s="249">
        <v>792000</v>
      </c>
      <c r="E32" s="463"/>
      <c r="F32" s="314">
        <v>0.2</v>
      </c>
      <c r="G32" s="216"/>
      <c r="H32" s="296"/>
      <c r="I32" s="298"/>
      <c r="J32" s="252"/>
      <c r="K32" s="253"/>
      <c r="L32" s="216"/>
      <c r="M32" s="248">
        <f>(34000-11500)*1.1+(T32*X32-40000)/V32</f>
        <v>51725</v>
      </c>
      <c r="N32" s="249">
        <f>(34000-13000)*1.1+(T32*X32-40000)/V32</f>
        <v>50075</v>
      </c>
      <c r="O32" s="249">
        <f>(44000-14500)*1.1+(T32*X32-40000)/V32</f>
        <v>59425</v>
      </c>
      <c r="P32" s="249">
        <f>(44000-16000)*1.1+(T32*X32-40000)/V32</f>
        <v>57775</v>
      </c>
      <c r="Q32" s="291">
        <f>(54000-18000)*1.1+(T32*X32-80000)/V32</f>
        <v>65241.666666666672</v>
      </c>
      <c r="S32" s="299"/>
      <c r="T32" s="255">
        <f>D32-F32*10000</f>
        <v>790000</v>
      </c>
      <c r="U32" s="249">
        <f>C5</f>
        <v>30</v>
      </c>
      <c r="V32" s="249">
        <f>D5</f>
        <v>30</v>
      </c>
      <c r="W32" s="295">
        <f>IF(OR(설정!C5=""),"",SUMPRODUCT((U5:U7=설정!C5)*(W5:W7)))</f>
        <v>1.0780000000000001</v>
      </c>
      <c r="X32" s="295">
        <f>IF(OR(설정!D5=""),"",SUMPRODUCT((KT할부개월=설정!D5)*(X5:X7)))</f>
        <v>1.075</v>
      </c>
      <c r="Y32" s="297"/>
      <c r="Z32" s="250">
        <f>T32*X32</f>
        <v>849250</v>
      </c>
      <c r="AA32" s="209"/>
      <c r="AB32" s="209"/>
      <c r="AC32" s="209"/>
      <c r="AD32" s="209"/>
    </row>
    <row r="33" spans="2:32" ht="12.75" thickBot="1">
      <c r="B33" s="300" t="s">
        <v>218</v>
      </c>
      <c r="C33" s="301">
        <v>904200</v>
      </c>
      <c r="D33" s="302"/>
      <c r="E33" s="318">
        <v>0</v>
      </c>
      <c r="F33" s="464"/>
      <c r="G33" s="216"/>
      <c r="H33" s="303"/>
      <c r="I33" s="301">
        <f>(34000-11000)*1.1+(S33*W33-120000)/U33</f>
        <v>53790.920000000006</v>
      </c>
      <c r="J33" s="301">
        <f>(44000-14500)*1.1+(S33*W33-120000)/U33</f>
        <v>60940.920000000006</v>
      </c>
      <c r="K33" s="304">
        <f>(54000-17500)*1.1+(S33*W33-150000)/U33</f>
        <v>67640.92</v>
      </c>
      <c r="L33" s="216"/>
      <c r="M33" s="305"/>
      <c r="N33" s="306"/>
      <c r="O33" s="306"/>
      <c r="P33" s="306"/>
      <c r="Q33" s="307"/>
      <c r="S33" s="308">
        <f>C33-E33*10000</f>
        <v>904200</v>
      </c>
      <c r="T33" s="302"/>
      <c r="U33" s="301">
        <f>C5</f>
        <v>30</v>
      </c>
      <c r="V33" s="301">
        <f>D5</f>
        <v>30</v>
      </c>
      <c r="W33" s="309">
        <f>IF(OR(설정!C5=""),"",SUMPRODUCT((U5:U7=설정!C5)*(W5:W7)))</f>
        <v>1.0780000000000001</v>
      </c>
      <c r="X33" s="309">
        <f>IF(OR(설정!D5=""),"",SUMPRODUCT((KT할부개월=설정!D5)*(X5:X7)))</f>
        <v>1.075</v>
      </c>
      <c r="Y33" s="276">
        <f>S33*W33</f>
        <v>974727.60000000009</v>
      </c>
      <c r="Z33" s="336"/>
      <c r="AA33" s="209"/>
      <c r="AB33" s="209"/>
      <c r="AC33" s="209"/>
      <c r="AD33" s="209"/>
    </row>
    <row r="34" spans="2:32">
      <c r="G34" s="209"/>
      <c r="I34" s="210"/>
      <c r="L34" s="209"/>
      <c r="O34" s="210"/>
      <c r="P34" s="210"/>
      <c r="Q34" s="211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</row>
    <row r="35" spans="2:32">
      <c r="G35" s="209"/>
      <c r="K35" s="210"/>
      <c r="M35" s="310"/>
      <c r="N35" s="310"/>
      <c r="O35" s="310"/>
      <c r="P35" s="310"/>
      <c r="Q35" s="284"/>
      <c r="W35" s="284"/>
      <c r="AF35" s="311" t="s">
        <v>84</v>
      </c>
    </row>
    <row r="36" spans="2:32">
      <c r="G36" s="209"/>
      <c r="L36" s="209"/>
      <c r="Q36" s="285"/>
      <c r="W36" s="285"/>
    </row>
    <row r="37" spans="2:32">
      <c r="L37" s="209"/>
      <c r="Q37" s="216"/>
      <c r="V37" s="209"/>
      <c r="W37" s="209"/>
      <c r="X37" s="209"/>
      <c r="Y37" s="209"/>
    </row>
    <row r="38" spans="2:32">
      <c r="G38" s="209"/>
      <c r="L38" s="209"/>
      <c r="Q38" s="216"/>
      <c r="V38" s="209"/>
      <c r="W38" s="209"/>
      <c r="X38" s="209"/>
      <c r="Y38" s="209"/>
    </row>
    <row r="39" spans="2:32">
      <c r="G39" s="209"/>
      <c r="L39" s="209"/>
      <c r="Q39" s="216"/>
      <c r="V39" s="209"/>
      <c r="W39" s="209"/>
      <c r="X39" s="209"/>
      <c r="Y39" s="209"/>
    </row>
    <row r="40" spans="2:32">
      <c r="G40" s="209"/>
      <c r="K40" s="312"/>
      <c r="L40" s="312"/>
      <c r="M40" s="210"/>
      <c r="N40" s="210"/>
      <c r="P40" s="216"/>
      <c r="Q40" s="216"/>
      <c r="V40" s="209"/>
      <c r="W40" s="209"/>
      <c r="X40" s="209"/>
      <c r="Y40" s="209"/>
    </row>
    <row r="41" spans="2:32">
      <c r="G41" s="209"/>
      <c r="L41" s="209"/>
      <c r="V41" s="209"/>
      <c r="W41" s="209"/>
      <c r="X41" s="209"/>
      <c r="Y41" s="209"/>
      <c r="Z41" s="220"/>
    </row>
    <row r="42" spans="2:32">
      <c r="G42" s="209"/>
      <c r="L42" s="209"/>
      <c r="Q42" s="209"/>
      <c r="T42" s="209"/>
      <c r="U42" s="209"/>
      <c r="V42" s="209"/>
      <c r="W42" s="209"/>
      <c r="X42" s="209"/>
      <c r="Y42" s="209"/>
    </row>
  </sheetData>
  <sheetProtection password="CCB8" sheet="1" objects="1" scenarios="1" selectLockedCells="1"/>
  <mergeCells count="20">
    <mergeCell ref="Y28:Z28"/>
    <mergeCell ref="M3:Q3"/>
    <mergeCell ref="H2:Q2"/>
    <mergeCell ref="U2:X2"/>
    <mergeCell ref="U3:V3"/>
    <mergeCell ref="W3:X3"/>
    <mergeCell ref="Y12:Z12"/>
    <mergeCell ref="H3:K3"/>
    <mergeCell ref="B28:B29"/>
    <mergeCell ref="H28:K28"/>
    <mergeCell ref="S12:T12"/>
    <mergeCell ref="U12:V12"/>
    <mergeCell ref="W12:X12"/>
    <mergeCell ref="S28:T28"/>
    <mergeCell ref="U28:V28"/>
    <mergeCell ref="W28:X28"/>
    <mergeCell ref="M28:Q28"/>
    <mergeCell ref="B12:B13"/>
    <mergeCell ref="H12:K12"/>
    <mergeCell ref="M12:P12"/>
  </mergeCells>
  <phoneticPr fontId="1" type="noConversion"/>
  <dataValidations count="1">
    <dataValidation type="list" allowBlank="1" showInputMessage="1" showErrorMessage="1" sqref="C5:D5">
      <formula1>SKT할부개월</formula1>
    </dataValidation>
  </dataValidations>
  <pageMargins left="0.23622047244094491" right="0.23622047244094491" top="0.74803149606299213" bottom="0.74803149606299213" header="0.31496062992125984" footer="0.31496062992125984"/>
  <pageSetup paperSize="9" scale="55" orientation="landscape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9"/>
  <sheetViews>
    <sheetView showWhiteSpace="0" view="pageLayout" zoomScaleNormal="100" workbookViewId="0">
      <selection activeCell="D28" sqref="D28"/>
    </sheetView>
  </sheetViews>
  <sheetFormatPr defaultRowHeight="11.25"/>
  <cols>
    <col min="1" max="1" width="9.5" style="74" bestFit="1" customWidth="1"/>
    <col min="2" max="5" width="26.875" style="69" bestFit="1" customWidth="1"/>
    <col min="6" max="16384" width="9" style="69"/>
  </cols>
  <sheetData>
    <row r="1" spans="1:5">
      <c r="A1" s="67"/>
      <c r="B1" s="68" t="s">
        <v>1</v>
      </c>
      <c r="C1" s="68" t="s">
        <v>164</v>
      </c>
      <c r="D1" s="68" t="s">
        <v>37</v>
      </c>
      <c r="E1" s="68" t="s">
        <v>53</v>
      </c>
    </row>
    <row r="2" spans="1:5">
      <c r="A2" s="67"/>
      <c r="B2" s="70" t="s">
        <v>165</v>
      </c>
      <c r="C2" s="70" t="s">
        <v>166</v>
      </c>
      <c r="D2" s="70" t="s">
        <v>167</v>
      </c>
      <c r="E2" s="70" t="s">
        <v>168</v>
      </c>
    </row>
    <row r="3" spans="1:5">
      <c r="A3" s="67" t="s">
        <v>5</v>
      </c>
      <c r="B3" s="71" t="s">
        <v>169</v>
      </c>
      <c r="C3" s="71" t="s">
        <v>169</v>
      </c>
      <c r="D3" s="71" t="s">
        <v>32</v>
      </c>
      <c r="E3" s="71" t="s">
        <v>32</v>
      </c>
    </row>
    <row r="4" spans="1:5">
      <c r="A4" s="67" t="s">
        <v>170</v>
      </c>
      <c r="B4" s="72" t="s">
        <v>171</v>
      </c>
      <c r="C4" s="72" t="s">
        <v>172</v>
      </c>
      <c r="D4" s="72" t="s">
        <v>172</v>
      </c>
      <c r="E4" s="72" t="s">
        <v>172</v>
      </c>
    </row>
    <row r="5" spans="1:5">
      <c r="A5" s="67" t="s">
        <v>173</v>
      </c>
      <c r="B5" s="73" t="s">
        <v>174</v>
      </c>
      <c r="C5" s="76" t="s">
        <v>175</v>
      </c>
      <c r="D5" s="73" t="s">
        <v>152</v>
      </c>
      <c r="E5" s="76" t="s">
        <v>215</v>
      </c>
    </row>
    <row r="6" spans="1:5">
      <c r="A6" s="427" t="s">
        <v>176</v>
      </c>
      <c r="B6" s="72" t="s">
        <v>177</v>
      </c>
      <c r="C6" s="72" t="s">
        <v>178</v>
      </c>
      <c r="D6" s="72" t="s">
        <v>178</v>
      </c>
      <c r="E6" s="72" t="s">
        <v>178</v>
      </c>
    </row>
    <row r="7" spans="1:5">
      <c r="A7" s="427"/>
      <c r="B7" s="72" t="s">
        <v>179</v>
      </c>
      <c r="C7" s="75" t="s">
        <v>180</v>
      </c>
      <c r="D7" s="72" t="s">
        <v>181</v>
      </c>
      <c r="E7" s="75" t="s">
        <v>182</v>
      </c>
    </row>
    <row r="8" spans="1:5">
      <c r="A8" s="427" t="s">
        <v>66</v>
      </c>
      <c r="B8" s="72" t="s">
        <v>183</v>
      </c>
      <c r="C8" s="75" t="s">
        <v>184</v>
      </c>
      <c r="D8" s="72" t="s">
        <v>183</v>
      </c>
      <c r="E8" s="75" t="s">
        <v>184</v>
      </c>
    </row>
    <row r="9" spans="1:5">
      <c r="A9" s="427"/>
      <c r="B9" s="72" t="s">
        <v>185</v>
      </c>
      <c r="C9" s="72" t="s">
        <v>186</v>
      </c>
      <c r="D9" s="72" t="s">
        <v>185</v>
      </c>
      <c r="E9" s="72" t="s">
        <v>185</v>
      </c>
    </row>
    <row r="10" spans="1:5">
      <c r="A10" s="427" t="s">
        <v>58</v>
      </c>
      <c r="B10" s="72" t="s">
        <v>187</v>
      </c>
      <c r="C10" s="75" t="s">
        <v>188</v>
      </c>
      <c r="D10" s="72" t="s">
        <v>189</v>
      </c>
      <c r="E10" s="75" t="s">
        <v>216</v>
      </c>
    </row>
    <row r="11" spans="1:5">
      <c r="A11" s="427"/>
      <c r="B11" s="72" t="s">
        <v>190</v>
      </c>
      <c r="C11" s="72" t="s">
        <v>190</v>
      </c>
      <c r="D11" s="72" t="s">
        <v>191</v>
      </c>
      <c r="E11" s="72" t="s">
        <v>190</v>
      </c>
    </row>
    <row r="12" spans="1:5">
      <c r="A12" s="67" t="s">
        <v>192</v>
      </c>
      <c r="B12" s="72" t="s">
        <v>193</v>
      </c>
      <c r="C12" s="72" t="s">
        <v>194</v>
      </c>
      <c r="D12" s="72" t="s">
        <v>193</v>
      </c>
      <c r="E12" s="72" t="s">
        <v>194</v>
      </c>
    </row>
    <row r="13" spans="1:5">
      <c r="A13" s="67" t="s">
        <v>195</v>
      </c>
      <c r="B13" s="72" t="s">
        <v>196</v>
      </c>
      <c r="C13" s="75" t="s">
        <v>197</v>
      </c>
      <c r="D13" s="72" t="s">
        <v>198</v>
      </c>
      <c r="E13" s="72" t="s">
        <v>198</v>
      </c>
    </row>
    <row r="14" spans="1:5">
      <c r="A14" s="67" t="s">
        <v>199</v>
      </c>
      <c r="B14" s="72" t="s">
        <v>200</v>
      </c>
      <c r="C14" s="72" t="s">
        <v>201</v>
      </c>
      <c r="D14" s="72" t="s">
        <v>217</v>
      </c>
      <c r="E14" s="72" t="s">
        <v>217</v>
      </c>
    </row>
    <row r="15" spans="1:5">
      <c r="A15" s="67" t="s">
        <v>202</v>
      </c>
      <c r="B15" s="72" t="s">
        <v>203</v>
      </c>
      <c r="C15" s="72" t="s">
        <v>203</v>
      </c>
      <c r="D15" s="72" t="s">
        <v>204</v>
      </c>
      <c r="E15" s="72" t="s">
        <v>204</v>
      </c>
    </row>
    <row r="16" spans="1:5">
      <c r="A16" s="67" t="s">
        <v>205</v>
      </c>
      <c r="B16" s="72" t="s">
        <v>206</v>
      </c>
      <c r="C16" s="72" t="s">
        <v>206</v>
      </c>
      <c r="D16" s="72" t="s">
        <v>206</v>
      </c>
      <c r="E16" s="72" t="s">
        <v>206</v>
      </c>
    </row>
    <row r="17" spans="1:5">
      <c r="A17" s="67" t="s">
        <v>207</v>
      </c>
      <c r="B17" s="72" t="s">
        <v>208</v>
      </c>
      <c r="C17" s="72" t="s">
        <v>209</v>
      </c>
      <c r="D17" s="72" t="s">
        <v>210</v>
      </c>
      <c r="E17" s="72" t="s">
        <v>211</v>
      </c>
    </row>
    <row r="18" spans="1:5">
      <c r="A18" s="67" t="s">
        <v>212</v>
      </c>
      <c r="B18" s="72" t="s">
        <v>213</v>
      </c>
      <c r="C18" s="72" t="s">
        <v>48</v>
      </c>
      <c r="D18" s="72" t="s">
        <v>0</v>
      </c>
      <c r="E18" s="72" t="s">
        <v>54</v>
      </c>
    </row>
    <row r="19" spans="1:5">
      <c r="A19" s="67" t="s">
        <v>214</v>
      </c>
      <c r="B19" s="72" t="s">
        <v>40</v>
      </c>
      <c r="C19" s="72" t="s">
        <v>127</v>
      </c>
      <c r="D19" s="72" t="s">
        <v>54</v>
      </c>
      <c r="E19" s="72" t="s">
        <v>127</v>
      </c>
    </row>
  </sheetData>
  <mergeCells count="3">
    <mergeCell ref="A6:A7"/>
    <mergeCell ref="A8:A9"/>
    <mergeCell ref="A10:A11"/>
  </mergeCells>
  <phoneticPr fontId="1" type="noConversion"/>
  <pageMargins left="0.25" right="0.25" top="0.75" bottom="0.75" header="0.3" footer="0.3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L23"/>
  <sheetViews>
    <sheetView workbookViewId="0">
      <selection sqref="A1:A2"/>
    </sheetView>
  </sheetViews>
  <sheetFormatPr defaultRowHeight="16.5"/>
  <cols>
    <col min="1" max="1" width="6" bestFit="1" customWidth="1"/>
    <col min="2" max="2" width="11.625" style="2" bestFit="1" customWidth="1"/>
    <col min="3" max="4" width="4.5" bestFit="1" customWidth="1"/>
    <col min="5" max="5" width="5.875" style="18" bestFit="1" customWidth="1"/>
    <col min="6" max="6" width="9.5" bestFit="1" customWidth="1"/>
    <col min="7" max="7" width="6" style="18" bestFit="1" customWidth="1"/>
    <col min="8" max="9" width="4.625" style="20" bestFit="1" customWidth="1"/>
    <col min="10" max="10" width="4.5" style="20" bestFit="1" customWidth="1"/>
    <col min="11" max="11" width="4.5" style="18" customWidth="1"/>
    <col min="12" max="12" width="24.875" bestFit="1" customWidth="1"/>
  </cols>
  <sheetData>
    <row r="1" spans="1:12">
      <c r="A1" s="433" t="s">
        <v>5</v>
      </c>
      <c r="B1" s="432" t="s">
        <v>60</v>
      </c>
      <c r="C1" s="23" t="s">
        <v>58</v>
      </c>
      <c r="D1" s="23" t="s">
        <v>66</v>
      </c>
      <c r="E1" s="23" t="s">
        <v>69</v>
      </c>
      <c r="F1" s="23" t="s">
        <v>62</v>
      </c>
      <c r="G1" s="23" t="s">
        <v>65</v>
      </c>
      <c r="H1" s="434" t="s">
        <v>6</v>
      </c>
      <c r="I1" s="434"/>
      <c r="J1" s="22" t="s">
        <v>50</v>
      </c>
      <c r="K1" s="23" t="s">
        <v>71</v>
      </c>
      <c r="L1" s="432" t="s">
        <v>7</v>
      </c>
    </row>
    <row r="2" spans="1:12">
      <c r="A2" s="432"/>
      <c r="B2" s="432"/>
      <c r="C2" s="12" t="s">
        <v>59</v>
      </c>
      <c r="D2" s="12" t="s">
        <v>67</v>
      </c>
      <c r="E2" s="12" t="s">
        <v>68</v>
      </c>
      <c r="F2" s="12" t="s">
        <v>63</v>
      </c>
      <c r="G2" s="12" t="s">
        <v>64</v>
      </c>
      <c r="H2" s="10" t="s">
        <v>8</v>
      </c>
      <c r="I2" s="10" t="s">
        <v>9</v>
      </c>
      <c r="J2" s="21" t="s">
        <v>70</v>
      </c>
      <c r="K2" s="12" t="s">
        <v>72</v>
      </c>
      <c r="L2" s="432"/>
    </row>
    <row r="3" spans="1:12">
      <c r="A3" s="432" t="s">
        <v>109</v>
      </c>
      <c r="B3" s="3" t="s">
        <v>16</v>
      </c>
      <c r="C3" s="6">
        <v>3.5</v>
      </c>
      <c r="D3" s="6" t="s">
        <v>11</v>
      </c>
      <c r="E3" s="14" t="s">
        <v>12</v>
      </c>
      <c r="F3" s="14" t="s">
        <v>13</v>
      </c>
      <c r="G3" s="19" t="s">
        <v>14</v>
      </c>
      <c r="H3" s="10" t="s">
        <v>17</v>
      </c>
      <c r="I3" s="10"/>
      <c r="J3" s="10"/>
      <c r="K3" s="6" t="s">
        <v>73</v>
      </c>
      <c r="L3" s="3"/>
    </row>
    <row r="4" spans="1:12">
      <c r="A4" s="432"/>
      <c r="B4" s="3" t="s">
        <v>10</v>
      </c>
      <c r="C4" s="6">
        <v>3.5</v>
      </c>
      <c r="D4" s="6" t="s">
        <v>11</v>
      </c>
      <c r="E4" s="14" t="s">
        <v>12</v>
      </c>
      <c r="F4" s="14" t="s">
        <v>13</v>
      </c>
      <c r="G4" s="19" t="s">
        <v>14</v>
      </c>
      <c r="H4" s="10" t="s">
        <v>15</v>
      </c>
      <c r="I4" s="10"/>
      <c r="J4" s="10"/>
      <c r="K4" s="6" t="s">
        <v>73</v>
      </c>
      <c r="L4" s="3" t="s">
        <v>154</v>
      </c>
    </row>
    <row r="5" spans="1:12">
      <c r="A5" s="428" t="s">
        <v>18</v>
      </c>
      <c r="B5" s="3" t="s">
        <v>110</v>
      </c>
      <c r="C5" s="6">
        <v>4.3</v>
      </c>
      <c r="D5" s="6" t="s">
        <v>19</v>
      </c>
      <c r="E5" s="14" t="s">
        <v>20</v>
      </c>
      <c r="F5" s="14" t="s">
        <v>21</v>
      </c>
      <c r="G5" s="6" t="s">
        <v>22</v>
      </c>
      <c r="H5" s="10" t="s">
        <v>15</v>
      </c>
      <c r="I5" s="10" t="s">
        <v>23</v>
      </c>
      <c r="J5" s="10" t="s">
        <v>24</v>
      </c>
      <c r="K5" s="6"/>
      <c r="L5" s="3" t="s">
        <v>144</v>
      </c>
    </row>
    <row r="6" spans="1:12">
      <c r="A6" s="429"/>
      <c r="B6" s="3" t="s">
        <v>25</v>
      </c>
      <c r="C6" s="6" t="s">
        <v>26</v>
      </c>
      <c r="D6" s="6" t="s">
        <v>27</v>
      </c>
      <c r="E6" s="14" t="s">
        <v>20</v>
      </c>
      <c r="F6" s="14" t="s">
        <v>47</v>
      </c>
      <c r="G6" s="6" t="s">
        <v>22</v>
      </c>
      <c r="H6" s="10" t="s">
        <v>17</v>
      </c>
      <c r="I6" s="10" t="s">
        <v>28</v>
      </c>
      <c r="J6" s="10" t="s">
        <v>24</v>
      </c>
      <c r="K6" s="6"/>
      <c r="L6" s="3" t="s">
        <v>145</v>
      </c>
    </row>
    <row r="7" spans="1:12">
      <c r="A7" s="429"/>
      <c r="B7" s="3" t="s">
        <v>111</v>
      </c>
      <c r="C7" s="6">
        <v>4.5</v>
      </c>
      <c r="D7" s="6" t="s">
        <v>27</v>
      </c>
      <c r="E7" s="14" t="s">
        <v>20</v>
      </c>
      <c r="F7" s="14" t="s">
        <v>30</v>
      </c>
      <c r="G7" s="6" t="s">
        <v>22</v>
      </c>
      <c r="H7" s="10" t="s">
        <v>15</v>
      </c>
      <c r="I7" s="10" t="s">
        <v>23</v>
      </c>
      <c r="J7" s="10" t="s">
        <v>24</v>
      </c>
      <c r="K7" s="6"/>
      <c r="L7" s="3" t="s">
        <v>146</v>
      </c>
    </row>
    <row r="8" spans="1:12">
      <c r="A8" s="429"/>
      <c r="B8" s="3" t="s">
        <v>112</v>
      </c>
      <c r="C8" s="6">
        <v>4.6500000000000004</v>
      </c>
      <c r="D8" s="6" t="s">
        <v>27</v>
      </c>
      <c r="E8" s="14" t="s">
        <v>20</v>
      </c>
      <c r="F8" s="14" t="s">
        <v>30</v>
      </c>
      <c r="G8" s="6" t="s">
        <v>22</v>
      </c>
      <c r="H8" s="10" t="s">
        <v>15</v>
      </c>
      <c r="I8" s="10" t="s">
        <v>23</v>
      </c>
      <c r="J8" s="10" t="s">
        <v>24</v>
      </c>
      <c r="K8" s="6"/>
      <c r="L8" s="3" t="s">
        <v>147</v>
      </c>
    </row>
    <row r="9" spans="1:12">
      <c r="A9" s="429"/>
      <c r="B9" s="65" t="s">
        <v>157</v>
      </c>
      <c r="C9" s="6">
        <v>5.3</v>
      </c>
      <c r="D9" s="6" t="s">
        <v>27</v>
      </c>
      <c r="E9" s="14" t="s">
        <v>20</v>
      </c>
      <c r="F9" s="14" t="s">
        <v>31</v>
      </c>
      <c r="G9" s="6" t="s">
        <v>22</v>
      </c>
      <c r="H9" s="10" t="s">
        <v>15</v>
      </c>
      <c r="I9" s="10" t="s">
        <v>23</v>
      </c>
      <c r="J9" s="10" t="s">
        <v>24</v>
      </c>
      <c r="K9" s="6"/>
      <c r="L9" s="3" t="s">
        <v>148</v>
      </c>
    </row>
    <row r="10" spans="1:12">
      <c r="A10" s="429"/>
      <c r="B10" s="3" t="s">
        <v>140</v>
      </c>
      <c r="C10" s="24"/>
      <c r="D10" s="24"/>
      <c r="E10" s="14"/>
      <c r="F10" s="14"/>
      <c r="G10" s="24"/>
      <c r="H10" s="25"/>
      <c r="I10" s="25"/>
      <c r="J10" s="25"/>
      <c r="K10" s="24"/>
      <c r="L10" s="3" t="s">
        <v>149</v>
      </c>
    </row>
    <row r="11" spans="1:12">
      <c r="A11" s="430"/>
      <c r="B11" s="65" t="s">
        <v>156</v>
      </c>
      <c r="C11" s="27" t="s">
        <v>131</v>
      </c>
      <c r="D11" s="24"/>
      <c r="E11" s="14"/>
      <c r="F11" s="14"/>
      <c r="G11" s="24"/>
      <c r="H11" s="25"/>
      <c r="I11" s="25"/>
      <c r="J11" s="25"/>
      <c r="K11" s="24"/>
      <c r="L11" s="3" t="s">
        <v>149</v>
      </c>
    </row>
    <row r="12" spans="1:12">
      <c r="A12" s="428" t="s">
        <v>32</v>
      </c>
      <c r="B12" s="3" t="s">
        <v>33</v>
      </c>
      <c r="C12" s="6" t="s">
        <v>34</v>
      </c>
      <c r="D12" s="6" t="s">
        <v>27</v>
      </c>
      <c r="E12" s="14" t="s">
        <v>20</v>
      </c>
      <c r="F12" s="17">
        <v>1620</v>
      </c>
      <c r="G12" s="6" t="s">
        <v>22</v>
      </c>
      <c r="H12" s="10" t="s">
        <v>15</v>
      </c>
      <c r="I12" s="10" t="s">
        <v>28</v>
      </c>
      <c r="J12" s="10" t="s">
        <v>24</v>
      </c>
      <c r="K12" s="6"/>
      <c r="L12" s="3" t="s">
        <v>150</v>
      </c>
    </row>
    <row r="13" spans="1:12">
      <c r="A13" s="429"/>
      <c r="B13" s="3" t="s">
        <v>35</v>
      </c>
      <c r="C13" s="6" t="s">
        <v>36</v>
      </c>
      <c r="D13" s="6"/>
      <c r="E13" s="14"/>
      <c r="F13" s="14"/>
      <c r="G13" s="6" t="s">
        <v>22</v>
      </c>
      <c r="H13" s="10"/>
      <c r="I13" s="10"/>
      <c r="J13" s="10" t="s">
        <v>24</v>
      </c>
      <c r="K13" s="6"/>
      <c r="L13" s="3" t="s">
        <v>151</v>
      </c>
    </row>
    <row r="14" spans="1:12">
      <c r="A14" s="429"/>
      <c r="B14" s="3" t="s">
        <v>37</v>
      </c>
      <c r="C14" s="6" t="s">
        <v>36</v>
      </c>
      <c r="D14" s="6" t="s">
        <v>27</v>
      </c>
      <c r="E14" s="14">
        <v>1024</v>
      </c>
      <c r="F14" s="14" t="s">
        <v>38</v>
      </c>
      <c r="G14" s="6" t="s">
        <v>22</v>
      </c>
      <c r="H14" s="10" t="s">
        <v>15</v>
      </c>
      <c r="I14" s="10" t="s">
        <v>23</v>
      </c>
      <c r="J14" s="10" t="s">
        <v>24</v>
      </c>
      <c r="K14" s="64" t="s">
        <v>141</v>
      </c>
      <c r="L14" s="3" t="s">
        <v>152</v>
      </c>
    </row>
    <row r="15" spans="1:12">
      <c r="A15" s="429"/>
      <c r="B15" s="3" t="s">
        <v>54</v>
      </c>
      <c r="C15" s="6"/>
      <c r="D15" s="6"/>
      <c r="E15" s="14"/>
      <c r="F15" s="14"/>
      <c r="G15" s="6" t="s">
        <v>61</v>
      </c>
      <c r="H15" s="10"/>
      <c r="I15" s="10"/>
      <c r="J15" s="10"/>
      <c r="K15" s="6"/>
      <c r="L15" s="3"/>
    </row>
    <row r="16" spans="1:12">
      <c r="A16" s="430"/>
      <c r="B16" s="65" t="s">
        <v>155</v>
      </c>
      <c r="C16" s="6" t="s">
        <v>55</v>
      </c>
      <c r="D16" s="6" t="s">
        <v>56</v>
      </c>
      <c r="E16" s="14">
        <v>1024</v>
      </c>
      <c r="F16" s="14" t="s">
        <v>57</v>
      </c>
      <c r="G16" s="6" t="s">
        <v>61</v>
      </c>
      <c r="H16" s="10">
        <v>800</v>
      </c>
      <c r="I16" s="10">
        <v>200</v>
      </c>
      <c r="J16" s="10" t="s">
        <v>74</v>
      </c>
      <c r="K16" s="6" t="s">
        <v>75</v>
      </c>
      <c r="L16" s="65" t="s">
        <v>153</v>
      </c>
    </row>
    <row r="17" spans="1:12">
      <c r="A17" s="428" t="s">
        <v>39</v>
      </c>
      <c r="B17" s="3" t="s">
        <v>40</v>
      </c>
      <c r="C17" s="6" t="s">
        <v>34</v>
      </c>
      <c r="D17" s="6" t="s">
        <v>11</v>
      </c>
      <c r="E17" s="14" t="s">
        <v>12</v>
      </c>
      <c r="F17" s="14" t="s">
        <v>41</v>
      </c>
      <c r="G17" s="6" t="s">
        <v>22</v>
      </c>
      <c r="H17" s="10" t="s">
        <v>15</v>
      </c>
      <c r="I17" s="10" t="s">
        <v>28</v>
      </c>
      <c r="J17" s="10" t="s">
        <v>24</v>
      </c>
      <c r="K17" s="6"/>
      <c r="L17" s="3" t="s">
        <v>159</v>
      </c>
    </row>
    <row r="18" spans="1:12">
      <c r="A18" s="429"/>
      <c r="B18" s="3" t="s">
        <v>42</v>
      </c>
      <c r="C18" s="6" t="s">
        <v>36</v>
      </c>
      <c r="D18" s="6" t="s">
        <v>27</v>
      </c>
      <c r="E18" s="14" t="s">
        <v>12</v>
      </c>
      <c r="F18" s="14" t="s">
        <v>38</v>
      </c>
      <c r="G18" s="6" t="s">
        <v>22</v>
      </c>
      <c r="H18" s="10" t="s">
        <v>15</v>
      </c>
      <c r="I18" s="10" t="s">
        <v>28</v>
      </c>
      <c r="J18" s="10" t="s">
        <v>29</v>
      </c>
      <c r="K18" s="64" t="s">
        <v>141</v>
      </c>
      <c r="L18" s="3" t="s">
        <v>160</v>
      </c>
    </row>
    <row r="19" spans="1:12">
      <c r="A19" s="430"/>
      <c r="B19" s="65" t="s">
        <v>158</v>
      </c>
      <c r="C19" s="63" t="s">
        <v>137</v>
      </c>
      <c r="D19" s="64" t="s">
        <v>142</v>
      </c>
      <c r="E19" s="14">
        <v>2048</v>
      </c>
      <c r="F19" s="14">
        <v>2150</v>
      </c>
      <c r="G19" s="64" t="s">
        <v>143</v>
      </c>
      <c r="H19" s="26">
        <v>800</v>
      </c>
      <c r="I19" s="26">
        <v>130</v>
      </c>
      <c r="J19" s="26">
        <v>16</v>
      </c>
      <c r="K19" s="63" t="s">
        <v>138</v>
      </c>
      <c r="L19" s="65" t="s">
        <v>161</v>
      </c>
    </row>
    <row r="20" spans="1:12">
      <c r="A20" s="431"/>
      <c r="B20" s="3" t="s">
        <v>43</v>
      </c>
      <c r="C20" s="1">
        <v>10.1</v>
      </c>
      <c r="D20" s="1" t="s">
        <v>11</v>
      </c>
      <c r="E20" s="15">
        <v>1024</v>
      </c>
      <c r="F20" s="15">
        <v>7000</v>
      </c>
      <c r="G20" s="7" t="s">
        <v>14</v>
      </c>
      <c r="H20" s="8">
        <v>300</v>
      </c>
      <c r="I20" s="8">
        <v>200</v>
      </c>
      <c r="J20" s="8">
        <v>16</v>
      </c>
      <c r="K20" s="5"/>
      <c r="L20" s="66" t="s">
        <v>162</v>
      </c>
    </row>
    <row r="21" spans="1:12">
      <c r="A21" s="431"/>
      <c r="B21" s="3" t="s">
        <v>44</v>
      </c>
      <c r="C21" s="1">
        <v>8.9</v>
      </c>
      <c r="D21" s="1"/>
      <c r="E21" s="15"/>
      <c r="F21" s="15"/>
      <c r="G21" s="5"/>
      <c r="H21" s="8"/>
      <c r="I21" s="8"/>
      <c r="J21" s="8"/>
      <c r="K21" s="5"/>
      <c r="L21" s="66"/>
    </row>
    <row r="22" spans="1:12">
      <c r="A22" s="431"/>
      <c r="B22" s="3" t="s">
        <v>45</v>
      </c>
      <c r="C22" s="1">
        <v>9.6999999999999993</v>
      </c>
      <c r="D22" s="1" t="s">
        <v>46</v>
      </c>
      <c r="E22" s="15">
        <v>512</v>
      </c>
      <c r="F22" s="15"/>
      <c r="G22" s="7" t="s">
        <v>14</v>
      </c>
      <c r="H22" s="8">
        <v>90</v>
      </c>
      <c r="I22" s="8">
        <v>30</v>
      </c>
      <c r="J22" s="8">
        <v>16</v>
      </c>
      <c r="K22" s="5" t="s">
        <v>73</v>
      </c>
      <c r="L22" s="66" t="s">
        <v>144</v>
      </c>
    </row>
    <row r="23" spans="1:12">
      <c r="A23" s="431"/>
      <c r="B23" s="4" t="s">
        <v>51</v>
      </c>
      <c r="C23" s="6">
        <v>9.6999999999999993</v>
      </c>
      <c r="D23" s="13"/>
      <c r="E23" s="16"/>
      <c r="F23" s="16"/>
      <c r="G23" s="7" t="s">
        <v>49</v>
      </c>
      <c r="H23" s="10">
        <v>500</v>
      </c>
      <c r="I23" s="11"/>
      <c r="J23" s="11"/>
      <c r="K23" s="9" t="s">
        <v>73</v>
      </c>
      <c r="L23" s="3" t="s">
        <v>163</v>
      </c>
    </row>
  </sheetData>
  <mergeCells count="9">
    <mergeCell ref="A12:A16"/>
    <mergeCell ref="A20:A23"/>
    <mergeCell ref="L1:L2"/>
    <mergeCell ref="A1:A2"/>
    <mergeCell ref="B1:B2"/>
    <mergeCell ref="H1:I1"/>
    <mergeCell ref="A3:A4"/>
    <mergeCell ref="A5:A11"/>
    <mergeCell ref="A17:A19"/>
  </mergeCells>
  <phoneticPr fontId="1" type="noConversion"/>
  <pageMargins left="0.7" right="0.7" top="0.75" bottom="0.75" header="0.3" footer="0.3"/>
  <pageSetup paperSize="9" orientation="landscape" horizontalDpi="4294967292" r:id="rId1"/>
  <headerFooter>
    <oddHeader xml:space="preserve">&amp;C주요 제조사 스마트폰 및 태블릿 상세스펙
</oddHeader>
  </headerFooter>
  <ignoredErrors>
    <ignoredError sqref="D12:E12 H3:I4 D20:F22 H17:J18 H12:J15 C11:C19 D3:F9 C6:C9 H5:J9 D13:F13 D15:F15 D14 F14 D17:F18 D16 F16 D1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B2:AA160"/>
  <sheetViews>
    <sheetView showWhiteSpace="0" zoomScale="115" zoomScaleNormal="115" workbookViewId="0">
      <selection activeCell="F38" sqref="F38"/>
    </sheetView>
  </sheetViews>
  <sheetFormatPr defaultRowHeight="10.5"/>
  <cols>
    <col min="1" max="1" width="2.25" style="107" customWidth="1"/>
    <col min="2" max="2" width="5.625" style="107" bestFit="1" customWidth="1"/>
    <col min="3" max="10" width="7.625" style="107" customWidth="1"/>
    <col min="11" max="11" width="6.625" style="107" bestFit="1" customWidth="1"/>
    <col min="12" max="12" width="9.375" style="107" customWidth="1"/>
    <col min="13" max="13" width="9.125" style="107" bestFit="1" customWidth="1"/>
    <col min="14" max="14" width="20.25" style="107" bestFit="1" customWidth="1"/>
    <col min="15" max="15" width="9.875" style="107" bestFit="1" customWidth="1"/>
    <col min="16" max="16" width="8.125" style="107" bestFit="1" customWidth="1"/>
    <col min="17" max="17" width="9.625" style="107" bestFit="1" customWidth="1"/>
    <col min="18" max="18" width="9.125" style="107" bestFit="1" customWidth="1"/>
    <col min="19" max="19" width="8" style="107" customWidth="1"/>
    <col min="20" max="20" width="8.75" style="107" bestFit="1" customWidth="1"/>
    <col min="21" max="21" width="6.375" style="107" bestFit="1" customWidth="1"/>
    <col min="22" max="22" width="5.625" style="107" bestFit="1" customWidth="1"/>
    <col min="23" max="23" width="7" style="107" bestFit="1" customWidth="1"/>
    <col min="24" max="16384" width="9" style="107"/>
  </cols>
  <sheetData>
    <row r="2" spans="2:17" ht="11.25" thickBot="1">
      <c r="B2" s="108" t="s">
        <v>254</v>
      </c>
    </row>
    <row r="3" spans="2:17">
      <c r="B3" s="437" t="s">
        <v>133</v>
      </c>
      <c r="C3" s="438"/>
      <c r="D3" s="438"/>
      <c r="E3" s="438"/>
      <c r="F3" s="438"/>
      <c r="G3" s="438"/>
      <c r="H3" s="439"/>
    </row>
    <row r="4" spans="2:17">
      <c r="B4" s="103" t="s">
        <v>120</v>
      </c>
      <c r="C4" s="94" t="s">
        <v>96</v>
      </c>
      <c r="D4" s="94" t="s">
        <v>97</v>
      </c>
      <c r="E4" s="94" t="s">
        <v>98</v>
      </c>
      <c r="F4" s="94" t="s">
        <v>99</v>
      </c>
      <c r="G4" s="94" t="s">
        <v>100</v>
      </c>
      <c r="H4" s="96" t="s">
        <v>101</v>
      </c>
    </row>
    <row r="5" spans="2:17">
      <c r="B5" s="103" t="s">
        <v>121</v>
      </c>
      <c r="C5" s="445">
        <v>34000</v>
      </c>
      <c r="D5" s="445"/>
      <c r="E5" s="445">
        <v>42000</v>
      </c>
      <c r="F5" s="445"/>
      <c r="G5" s="95">
        <v>52000</v>
      </c>
      <c r="H5" s="97">
        <v>62000</v>
      </c>
      <c r="L5" s="109"/>
    </row>
    <row r="6" spans="2:17">
      <c r="B6" s="104" t="s">
        <v>122</v>
      </c>
      <c r="C6" s="444" t="s">
        <v>102</v>
      </c>
      <c r="D6" s="95" t="s">
        <v>103</v>
      </c>
      <c r="E6" s="444" t="s">
        <v>104</v>
      </c>
      <c r="F6" s="95" t="s">
        <v>105</v>
      </c>
      <c r="G6" s="95" t="s">
        <v>85</v>
      </c>
      <c r="H6" s="97" t="s">
        <v>106</v>
      </c>
      <c r="L6" s="109"/>
    </row>
    <row r="7" spans="2:17">
      <c r="B7" s="105" t="s">
        <v>123</v>
      </c>
      <c r="C7" s="444"/>
      <c r="D7" s="95" t="s">
        <v>86</v>
      </c>
      <c r="E7" s="444"/>
      <c r="F7" s="95" t="s">
        <v>86</v>
      </c>
      <c r="G7" s="95" t="s">
        <v>87</v>
      </c>
      <c r="H7" s="97" t="s">
        <v>88</v>
      </c>
      <c r="L7" s="109"/>
    </row>
    <row r="8" spans="2:17" ht="11.25" thickBot="1">
      <c r="B8" s="106" t="s">
        <v>249</v>
      </c>
      <c r="C8" s="98" t="s">
        <v>89</v>
      </c>
      <c r="D8" s="98" t="s">
        <v>114</v>
      </c>
      <c r="E8" s="98" t="s">
        <v>90</v>
      </c>
      <c r="F8" s="98" t="s">
        <v>115</v>
      </c>
      <c r="G8" s="98" t="s">
        <v>116</v>
      </c>
      <c r="H8" s="99" t="s">
        <v>117</v>
      </c>
      <c r="L8" s="109"/>
    </row>
    <row r="9" spans="2:17" ht="11.25" thickBot="1">
      <c r="B9" s="440"/>
      <c r="C9" s="440"/>
      <c r="D9" s="440"/>
      <c r="E9" s="440"/>
      <c r="F9" s="440"/>
      <c r="G9" s="440"/>
      <c r="H9" s="440"/>
      <c r="L9" s="109"/>
    </row>
    <row r="10" spans="2:17">
      <c r="B10" s="441" t="s">
        <v>132</v>
      </c>
      <c r="C10" s="442"/>
      <c r="D10" s="442"/>
      <c r="E10" s="442"/>
      <c r="F10" s="442"/>
      <c r="G10" s="442"/>
      <c r="H10" s="443"/>
      <c r="L10" s="109"/>
    </row>
    <row r="11" spans="2:17">
      <c r="B11" s="103" t="s">
        <v>120</v>
      </c>
      <c r="C11" s="94" t="s">
        <v>77</v>
      </c>
      <c r="D11" s="94" t="s">
        <v>78</v>
      </c>
      <c r="E11" s="94" t="s">
        <v>79</v>
      </c>
      <c r="F11" s="94" t="s">
        <v>92</v>
      </c>
      <c r="G11" s="94" t="s">
        <v>93</v>
      </c>
      <c r="H11" s="96" t="s">
        <v>94</v>
      </c>
      <c r="L11" s="109"/>
      <c r="M11" s="109"/>
      <c r="N11" s="109"/>
      <c r="O11" s="109"/>
      <c r="P11" s="109"/>
      <c r="Q11" s="109"/>
    </row>
    <row r="12" spans="2:17">
      <c r="B12" s="103" t="s">
        <v>121</v>
      </c>
      <c r="C12" s="435" t="s">
        <v>250</v>
      </c>
      <c r="D12" s="435"/>
      <c r="E12" s="435" t="s">
        <v>251</v>
      </c>
      <c r="F12" s="435"/>
      <c r="G12" s="95" t="s">
        <v>252</v>
      </c>
      <c r="H12" s="97" t="s">
        <v>253</v>
      </c>
      <c r="K12" s="110"/>
      <c r="L12" s="109"/>
      <c r="M12" s="109"/>
      <c r="N12" s="109"/>
      <c r="O12" s="109"/>
      <c r="P12" s="109"/>
      <c r="Q12" s="109"/>
    </row>
    <row r="13" spans="2:17">
      <c r="B13" s="104" t="s">
        <v>122</v>
      </c>
      <c r="C13" s="436" t="s">
        <v>81</v>
      </c>
      <c r="D13" s="100" t="s">
        <v>3</v>
      </c>
      <c r="E13" s="436" t="s">
        <v>82</v>
      </c>
      <c r="F13" s="95" t="s">
        <v>2</v>
      </c>
      <c r="G13" s="95" t="s">
        <v>85</v>
      </c>
      <c r="H13" s="97" t="s">
        <v>106</v>
      </c>
      <c r="K13" s="111"/>
      <c r="L13" s="109"/>
      <c r="M13" s="109"/>
      <c r="N13" s="109"/>
      <c r="O13" s="109"/>
      <c r="P13" s="109"/>
      <c r="Q13" s="109"/>
    </row>
    <row r="14" spans="2:17">
      <c r="B14" s="105" t="s">
        <v>123</v>
      </c>
      <c r="C14" s="436"/>
      <c r="D14" s="100" t="s">
        <v>86</v>
      </c>
      <c r="E14" s="436"/>
      <c r="F14" s="95" t="s">
        <v>86</v>
      </c>
      <c r="G14" s="95" t="s">
        <v>87</v>
      </c>
      <c r="H14" s="97" t="s">
        <v>88</v>
      </c>
      <c r="L14" s="109"/>
      <c r="M14" s="109"/>
      <c r="N14" s="109"/>
      <c r="O14" s="109"/>
      <c r="P14" s="109"/>
      <c r="Q14" s="109"/>
    </row>
    <row r="15" spans="2:17" ht="11.25" thickBot="1">
      <c r="B15" s="106" t="s">
        <v>249</v>
      </c>
      <c r="C15" s="101" t="s">
        <v>80</v>
      </c>
      <c r="D15" s="101" t="s">
        <v>80</v>
      </c>
      <c r="E15" s="101" t="s">
        <v>83</v>
      </c>
      <c r="F15" s="98" t="s">
        <v>83</v>
      </c>
      <c r="G15" s="98" t="s">
        <v>118</v>
      </c>
      <c r="H15" s="99" t="s">
        <v>119</v>
      </c>
      <c r="L15" s="109"/>
      <c r="M15" s="109"/>
      <c r="N15" s="109"/>
      <c r="O15" s="109"/>
      <c r="P15" s="109"/>
      <c r="Q15" s="109"/>
    </row>
    <row r="16" spans="2:17">
      <c r="L16" s="109"/>
      <c r="M16" s="109"/>
      <c r="N16" s="109"/>
      <c r="O16" s="109"/>
      <c r="P16" s="109"/>
      <c r="Q16" s="109"/>
    </row>
    <row r="17" spans="2:17">
      <c r="B17" s="108"/>
      <c r="C17" s="109"/>
      <c r="D17" s="109"/>
      <c r="E17" s="109"/>
      <c r="F17" s="109"/>
      <c r="G17" s="109"/>
      <c r="H17" s="109"/>
      <c r="I17" s="109"/>
      <c r="L17" s="109"/>
      <c r="M17" s="109"/>
      <c r="N17" s="109"/>
      <c r="O17" s="109"/>
      <c r="P17" s="109"/>
      <c r="Q17" s="109"/>
    </row>
    <row r="18" spans="2:17">
      <c r="B18" s="112"/>
      <c r="C18" s="112"/>
      <c r="D18" s="112"/>
      <c r="E18" s="112"/>
      <c r="F18" s="112"/>
      <c r="G18" s="112"/>
      <c r="H18" s="112"/>
      <c r="I18" s="109"/>
      <c r="L18" s="109"/>
      <c r="M18" s="109"/>
      <c r="N18" s="109"/>
      <c r="O18" s="109"/>
      <c r="P18" s="109"/>
      <c r="Q18" s="109"/>
    </row>
    <row r="19" spans="2:17">
      <c r="B19" s="159"/>
      <c r="C19" s="150"/>
      <c r="D19" s="150"/>
      <c r="E19" s="150"/>
      <c r="F19" s="150"/>
      <c r="G19" s="150"/>
      <c r="H19" s="150"/>
      <c r="I19" s="109"/>
    </row>
    <row r="20" spans="2:17">
      <c r="B20" s="159"/>
      <c r="C20" s="111"/>
      <c r="D20" s="111"/>
      <c r="E20" s="111"/>
      <c r="F20" s="111"/>
      <c r="G20" s="151"/>
      <c r="H20" s="151"/>
      <c r="I20" s="109"/>
    </row>
    <row r="21" spans="2:17">
      <c r="B21" s="160"/>
      <c r="C21" s="111"/>
      <c r="D21" s="151"/>
      <c r="E21" s="111"/>
      <c r="F21" s="151"/>
      <c r="G21" s="151"/>
      <c r="H21" s="151"/>
      <c r="I21" s="109"/>
    </row>
    <row r="22" spans="2:17">
      <c r="B22" s="161"/>
      <c r="C22" s="111"/>
      <c r="D22" s="151"/>
      <c r="E22" s="111"/>
      <c r="F22" s="151"/>
      <c r="G22" s="151"/>
      <c r="H22" s="151"/>
      <c r="I22" s="109"/>
    </row>
    <row r="23" spans="2:17">
      <c r="B23" s="159"/>
      <c r="C23" s="151"/>
      <c r="D23" s="151"/>
      <c r="E23" s="151"/>
      <c r="F23" s="151"/>
      <c r="G23" s="151"/>
      <c r="H23" s="151"/>
      <c r="I23" s="109"/>
    </row>
    <row r="24" spans="2:17">
      <c r="B24" s="108"/>
      <c r="C24" s="108"/>
      <c r="D24" s="108"/>
      <c r="E24" s="108"/>
      <c r="F24" s="108"/>
      <c r="G24" s="108"/>
      <c r="H24" s="108"/>
      <c r="I24" s="109"/>
    </row>
    <row r="25" spans="2:17">
      <c r="B25" s="112"/>
      <c r="C25" s="112"/>
      <c r="D25" s="112"/>
      <c r="E25" s="112"/>
      <c r="F25" s="112"/>
      <c r="G25" s="112"/>
      <c r="H25" s="112"/>
      <c r="I25" s="109"/>
    </row>
    <row r="26" spans="2:17">
      <c r="B26" s="159"/>
      <c r="C26" s="150"/>
      <c r="D26" s="150"/>
      <c r="E26" s="150"/>
      <c r="F26" s="150"/>
      <c r="G26" s="150"/>
      <c r="H26" s="150"/>
      <c r="I26" s="109"/>
    </row>
    <row r="27" spans="2:17" ht="16.5" customHeight="1">
      <c r="B27" s="159"/>
      <c r="C27" s="113"/>
      <c r="D27" s="113"/>
      <c r="E27" s="113"/>
      <c r="F27" s="111"/>
      <c r="G27" s="111"/>
      <c r="H27" s="151"/>
      <c r="I27" s="109"/>
    </row>
    <row r="28" spans="2:17">
      <c r="B28" s="160"/>
      <c r="C28" s="113"/>
      <c r="D28" s="113"/>
      <c r="E28" s="113"/>
      <c r="F28" s="113"/>
      <c r="G28" s="113"/>
      <c r="H28" s="151"/>
      <c r="I28" s="109"/>
    </row>
    <row r="29" spans="2:17">
      <c r="B29" s="161"/>
      <c r="C29" s="113"/>
      <c r="D29" s="113"/>
      <c r="E29" s="113"/>
      <c r="F29" s="113"/>
      <c r="G29" s="113"/>
      <c r="H29" s="151"/>
      <c r="I29" s="109"/>
    </row>
    <row r="30" spans="2:17">
      <c r="B30" s="159"/>
      <c r="C30" s="113"/>
      <c r="D30" s="113"/>
      <c r="E30" s="113"/>
      <c r="F30" s="113"/>
      <c r="G30" s="113"/>
      <c r="H30" s="151"/>
      <c r="I30" s="109"/>
    </row>
    <row r="31" spans="2:17">
      <c r="B31" s="109"/>
      <c r="C31" s="109"/>
      <c r="D31" s="109"/>
      <c r="E31" s="109"/>
      <c r="F31" s="109"/>
      <c r="G31" s="109"/>
      <c r="H31" s="109"/>
      <c r="I31" s="109"/>
    </row>
    <row r="71" spans="11:11">
      <c r="K71" s="102"/>
    </row>
    <row r="77" spans="11:11">
      <c r="K77" s="102"/>
    </row>
    <row r="78" spans="11:11" ht="16.5" customHeight="1">
      <c r="K78" s="102"/>
    </row>
    <row r="79" spans="11:11">
      <c r="K79" s="102"/>
    </row>
    <row r="80" spans="11:11" ht="16.5" customHeight="1">
      <c r="K80" s="102"/>
    </row>
    <row r="81" spans="11:11">
      <c r="K81" s="102"/>
    </row>
    <row r="82" spans="11:11">
      <c r="K82" s="102"/>
    </row>
    <row r="83" spans="11:11">
      <c r="K83" s="102"/>
    </row>
    <row r="84" spans="11:11">
      <c r="K84" s="102"/>
    </row>
    <row r="85" spans="11:11">
      <c r="K85" s="102"/>
    </row>
    <row r="86" spans="11:11">
      <c r="K86" s="102"/>
    </row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7" spans="19:27">
      <c r="Y147" s="102"/>
      <c r="Z147" s="102"/>
      <c r="AA147" s="102"/>
    </row>
    <row r="148" spans="19:27">
      <c r="Y148" s="102"/>
      <c r="Z148" s="102"/>
      <c r="AA148" s="102"/>
    </row>
    <row r="149" spans="19:27" s="152" customFormat="1" ht="16.5" customHeight="1">
      <c r="Y149" s="157"/>
      <c r="Z149" s="157"/>
      <c r="AA149" s="158"/>
    </row>
    <row r="150" spans="19:27" ht="16.5" customHeight="1">
      <c r="Y150" s="150"/>
      <c r="Z150" s="150"/>
      <c r="AA150" s="102"/>
    </row>
    <row r="151" spans="19:27" ht="16.5" customHeight="1">
      <c r="Y151" s="151"/>
      <c r="Z151" s="151"/>
      <c r="AA151" s="102"/>
    </row>
    <row r="152" spans="19:27" ht="16.5" customHeight="1">
      <c r="Y152" s="151"/>
      <c r="Z152" s="151"/>
      <c r="AA152" s="102"/>
    </row>
    <row r="153" spans="19:27" ht="16.5" customHeight="1">
      <c r="Y153" s="151"/>
      <c r="Z153" s="151"/>
      <c r="AA153" s="102"/>
    </row>
    <row r="154" spans="19:27" ht="16.5" customHeight="1">
      <c r="Y154" s="151"/>
      <c r="Z154" s="151"/>
      <c r="AA154" s="102"/>
    </row>
    <row r="155" spans="19:27" ht="16.5" customHeight="1">
      <c r="Y155" s="102"/>
      <c r="Z155" s="102"/>
      <c r="AA155" s="102"/>
    </row>
    <row r="156" spans="19:27" ht="16.5" customHeight="1">
      <c r="Y156" s="102"/>
      <c r="Z156" s="102"/>
      <c r="AA156" s="102"/>
    </row>
    <row r="157" spans="19:27">
      <c r="S157" s="102"/>
      <c r="T157" s="102"/>
      <c r="U157" s="102"/>
      <c r="V157" s="102"/>
      <c r="W157" s="102"/>
      <c r="X157" s="102"/>
      <c r="Y157" s="102"/>
      <c r="Z157" s="102"/>
      <c r="AA157" s="102"/>
    </row>
    <row r="158" spans="19:27">
      <c r="S158" s="102"/>
      <c r="T158" s="102"/>
      <c r="U158" s="102"/>
      <c r="V158" s="102"/>
      <c r="W158" s="102"/>
      <c r="X158" s="102"/>
      <c r="Y158" s="102"/>
      <c r="Z158" s="102"/>
      <c r="AA158" s="102"/>
    </row>
    <row r="159" spans="19:27">
      <c r="S159" s="102"/>
      <c r="T159" s="102"/>
      <c r="U159" s="102"/>
      <c r="V159" s="102"/>
      <c r="W159" s="102"/>
      <c r="X159" s="102"/>
      <c r="Y159" s="102"/>
      <c r="Z159" s="102"/>
      <c r="AA159" s="102"/>
    </row>
    <row r="160" spans="19:27">
      <c r="S160" s="102"/>
      <c r="T160" s="102"/>
      <c r="U160" s="102"/>
      <c r="V160" s="102"/>
      <c r="W160" s="102"/>
      <c r="X160" s="102"/>
      <c r="Y160" s="102"/>
      <c r="Z160" s="102"/>
      <c r="AA160" s="102"/>
    </row>
  </sheetData>
  <mergeCells count="11">
    <mergeCell ref="C12:D12"/>
    <mergeCell ref="E12:F12"/>
    <mergeCell ref="C13:C14"/>
    <mergeCell ref="E13:E14"/>
    <mergeCell ref="B3:H3"/>
    <mergeCell ref="B9:H9"/>
    <mergeCell ref="B10:H10"/>
    <mergeCell ref="C6:C7"/>
    <mergeCell ref="E6:E7"/>
    <mergeCell ref="C5:D5"/>
    <mergeCell ref="E5:F5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2:H17"/>
  <sheetViews>
    <sheetView workbookViewId="0"/>
  </sheetViews>
  <sheetFormatPr defaultRowHeight="16.5"/>
  <cols>
    <col min="1" max="1" width="9" style="162"/>
    <col min="2" max="2" width="9.375" style="162" customWidth="1"/>
    <col min="3" max="3" width="9.125" style="162" customWidth="1"/>
    <col min="4" max="4" width="30.25" style="162" bestFit="1" customWidth="1"/>
    <col min="5" max="5" width="9.875" style="162" bestFit="1" customWidth="1"/>
    <col min="6" max="6" width="8.125" style="162" bestFit="1" customWidth="1"/>
    <col min="7" max="7" width="9.625" style="162" bestFit="1" customWidth="1"/>
    <col min="8" max="8" width="8.875" style="162" bestFit="1" customWidth="1"/>
    <col min="9" max="16384" width="9" style="162"/>
  </cols>
  <sheetData>
    <row r="2" spans="2:8" ht="17.25">
      <c r="B2" s="122" t="s">
        <v>304</v>
      </c>
      <c r="C2" s="121"/>
      <c r="D2" s="130" t="s">
        <v>305</v>
      </c>
      <c r="E2" s="121"/>
      <c r="F2" s="121"/>
      <c r="G2" s="121"/>
      <c r="H2" s="121"/>
    </row>
    <row r="3" spans="2:8">
      <c r="B3" s="102"/>
      <c r="C3" s="112"/>
      <c r="D3" s="112"/>
      <c r="E3" s="112"/>
      <c r="F3" s="112"/>
      <c r="G3" s="109"/>
      <c r="H3" s="109"/>
    </row>
    <row r="4" spans="2:8">
      <c r="B4" s="115" t="s">
        <v>256</v>
      </c>
      <c r="C4" s="112"/>
      <c r="D4" s="112"/>
      <c r="E4" s="112"/>
      <c r="F4" s="112"/>
      <c r="G4" s="109"/>
      <c r="H4" s="109"/>
    </row>
    <row r="5" spans="2:8">
      <c r="B5" s="115" t="s">
        <v>257</v>
      </c>
      <c r="C5" s="113"/>
      <c r="D5" s="113"/>
      <c r="E5" s="111"/>
      <c r="F5" s="111"/>
      <c r="G5" s="109"/>
      <c r="H5" s="109"/>
    </row>
    <row r="6" spans="2:8">
      <c r="B6" s="116" t="s">
        <v>258</v>
      </c>
      <c r="C6" s="113"/>
      <c r="D6" s="111"/>
      <c r="E6" s="111"/>
      <c r="F6" s="111"/>
      <c r="G6" s="109"/>
      <c r="H6" s="109"/>
    </row>
    <row r="7" spans="2:8" ht="17.25" thickBot="1">
      <c r="B7" s="117"/>
      <c r="C7" s="118"/>
      <c r="D7" s="117"/>
      <c r="E7" s="117"/>
      <c r="F7" s="117"/>
      <c r="G7" s="119"/>
      <c r="H7" s="119"/>
    </row>
    <row r="8" spans="2:8">
      <c r="B8" s="446" t="s">
        <v>255</v>
      </c>
      <c r="C8" s="452" t="s">
        <v>259</v>
      </c>
      <c r="D8" s="449" t="s">
        <v>260</v>
      </c>
      <c r="E8" s="449"/>
      <c r="F8" s="449"/>
      <c r="G8" s="449"/>
      <c r="H8" s="129" t="s">
        <v>267</v>
      </c>
    </row>
    <row r="9" spans="2:8">
      <c r="B9" s="447"/>
      <c r="C9" s="453"/>
      <c r="D9" s="131" t="s">
        <v>261</v>
      </c>
      <c r="E9" s="114" t="s">
        <v>262</v>
      </c>
      <c r="F9" s="135" t="s">
        <v>296</v>
      </c>
      <c r="G9" s="133" t="s">
        <v>123</v>
      </c>
      <c r="H9" s="450" t="s">
        <v>266</v>
      </c>
    </row>
    <row r="10" spans="2:8" ht="17.25" thickBot="1">
      <c r="B10" s="448"/>
      <c r="C10" s="454"/>
      <c r="D10" s="132" t="s">
        <v>297</v>
      </c>
      <c r="E10" s="120" t="s">
        <v>263</v>
      </c>
      <c r="F10" s="136" t="s">
        <v>264</v>
      </c>
      <c r="G10" s="134" t="s">
        <v>265</v>
      </c>
      <c r="H10" s="451"/>
    </row>
    <row r="11" spans="2:8">
      <c r="B11" s="123" t="s">
        <v>298</v>
      </c>
      <c r="C11" s="147" t="s">
        <v>274</v>
      </c>
      <c r="D11" s="137" t="s">
        <v>277</v>
      </c>
      <c r="E11" s="140" t="s">
        <v>278</v>
      </c>
      <c r="F11" s="144" t="s">
        <v>283</v>
      </c>
      <c r="G11" s="123" t="s">
        <v>286</v>
      </c>
      <c r="H11" s="126" t="s">
        <v>289</v>
      </c>
    </row>
    <row r="12" spans="2:8">
      <c r="B12" s="124" t="s">
        <v>268</v>
      </c>
      <c r="C12" s="148" t="s">
        <v>275</v>
      </c>
      <c r="D12" s="138" t="s">
        <v>299</v>
      </c>
      <c r="E12" s="141" t="s">
        <v>279</v>
      </c>
      <c r="F12" s="145" t="s">
        <v>284</v>
      </c>
      <c r="G12" s="124" t="s">
        <v>287</v>
      </c>
      <c r="H12" s="127" t="s">
        <v>290</v>
      </c>
    </row>
    <row r="13" spans="2:8">
      <c r="B13" s="124" t="s">
        <v>269</v>
      </c>
      <c r="C13" s="148" t="s">
        <v>276</v>
      </c>
      <c r="D13" s="138" t="s">
        <v>300</v>
      </c>
      <c r="E13" s="141" t="s">
        <v>280</v>
      </c>
      <c r="F13" s="145" t="s">
        <v>285</v>
      </c>
      <c r="G13" s="124" t="s">
        <v>288</v>
      </c>
      <c r="H13" s="127" t="s">
        <v>291</v>
      </c>
    </row>
    <row r="14" spans="2:8">
      <c r="B14" s="124" t="s">
        <v>271</v>
      </c>
      <c r="C14" s="148" t="s">
        <v>253</v>
      </c>
      <c r="D14" s="138" t="s">
        <v>301</v>
      </c>
      <c r="E14" s="141" t="s">
        <v>281</v>
      </c>
      <c r="F14" s="145" t="s">
        <v>106</v>
      </c>
      <c r="G14" s="124" t="s">
        <v>88</v>
      </c>
      <c r="H14" s="127" t="s">
        <v>292</v>
      </c>
    </row>
    <row r="15" spans="2:8">
      <c r="B15" s="124" t="s">
        <v>270</v>
      </c>
      <c r="C15" s="148" t="s">
        <v>252</v>
      </c>
      <c r="D15" s="138" t="s">
        <v>315</v>
      </c>
      <c r="E15" s="141" t="s">
        <v>282</v>
      </c>
      <c r="F15" s="145" t="s">
        <v>85</v>
      </c>
      <c r="G15" s="124" t="s">
        <v>87</v>
      </c>
      <c r="H15" s="127" t="s">
        <v>293</v>
      </c>
    </row>
    <row r="16" spans="2:8">
      <c r="B16" s="124" t="s">
        <v>272</v>
      </c>
      <c r="C16" s="148" t="s">
        <v>251</v>
      </c>
      <c r="D16" s="138" t="s">
        <v>302</v>
      </c>
      <c r="E16" s="142"/>
      <c r="F16" s="145" t="s">
        <v>2</v>
      </c>
      <c r="G16" s="124" t="s">
        <v>86</v>
      </c>
      <c r="H16" s="127" t="s">
        <v>294</v>
      </c>
    </row>
    <row r="17" spans="2:8" ht="17.25" thickBot="1">
      <c r="B17" s="125" t="s">
        <v>273</v>
      </c>
      <c r="C17" s="149" t="s">
        <v>250</v>
      </c>
      <c r="D17" s="139" t="s">
        <v>303</v>
      </c>
      <c r="E17" s="143"/>
      <c r="F17" s="146" t="s">
        <v>3</v>
      </c>
      <c r="G17" s="125" t="s">
        <v>86</v>
      </c>
      <c r="H17" s="128" t="s">
        <v>295</v>
      </c>
    </row>
  </sheetData>
  <mergeCells count="4">
    <mergeCell ref="B8:B10"/>
    <mergeCell ref="D8:G8"/>
    <mergeCell ref="H9:H10"/>
    <mergeCell ref="C8:C10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2:G25"/>
  <sheetViews>
    <sheetView workbookViewId="0"/>
  </sheetViews>
  <sheetFormatPr defaultRowHeight="16.5"/>
  <cols>
    <col min="1" max="1" width="9" style="162"/>
    <col min="2" max="2" width="9.25" style="162" customWidth="1"/>
    <col min="3" max="3" width="8.75" style="162" bestFit="1" customWidth="1"/>
    <col min="4" max="4" width="6.375" style="162" bestFit="1" customWidth="1"/>
    <col min="5" max="6" width="7" style="162" bestFit="1" customWidth="1"/>
    <col min="7" max="7" width="8.875" style="162" bestFit="1" customWidth="1"/>
    <col min="8" max="16384" width="9" style="162"/>
  </cols>
  <sheetData>
    <row r="2" spans="2:7">
      <c r="B2" s="107" t="s">
        <v>306</v>
      </c>
      <c r="C2" s="107"/>
      <c r="D2" s="107"/>
      <c r="E2" s="107"/>
      <c r="F2" s="107"/>
      <c r="G2" s="107"/>
    </row>
    <row r="3" spans="2:7">
      <c r="B3" s="446" t="s">
        <v>255</v>
      </c>
      <c r="C3" s="452" t="s">
        <v>259</v>
      </c>
      <c r="D3" s="449" t="s">
        <v>260</v>
      </c>
      <c r="E3" s="449"/>
      <c r="F3" s="449"/>
      <c r="G3" s="129" t="s">
        <v>267</v>
      </c>
    </row>
    <row r="4" spans="2:7">
      <c r="B4" s="447"/>
      <c r="C4" s="453"/>
      <c r="D4" s="458" t="s">
        <v>124</v>
      </c>
      <c r="E4" s="135" t="s">
        <v>313</v>
      </c>
      <c r="F4" s="460" t="s">
        <v>123</v>
      </c>
      <c r="G4" s="450" t="s">
        <v>266</v>
      </c>
    </row>
    <row r="5" spans="2:7" ht="17.25" thickBot="1">
      <c r="B5" s="448"/>
      <c r="C5" s="454"/>
      <c r="D5" s="459"/>
      <c r="E5" s="136" t="s">
        <v>264</v>
      </c>
      <c r="F5" s="461"/>
      <c r="G5" s="451"/>
    </row>
    <row r="6" spans="2:7">
      <c r="B6" s="123" t="s">
        <v>298</v>
      </c>
      <c r="C6" s="147" t="s">
        <v>274</v>
      </c>
      <c r="D6" s="137" t="s">
        <v>307</v>
      </c>
      <c r="E6" s="144" t="s">
        <v>283</v>
      </c>
      <c r="F6" s="123" t="s">
        <v>286</v>
      </c>
      <c r="G6" s="126" t="s">
        <v>289</v>
      </c>
    </row>
    <row r="7" spans="2:7">
      <c r="B7" s="124" t="s">
        <v>268</v>
      </c>
      <c r="C7" s="148" t="s">
        <v>275</v>
      </c>
      <c r="D7" s="138" t="s">
        <v>308</v>
      </c>
      <c r="E7" s="145" t="s">
        <v>284</v>
      </c>
      <c r="F7" s="124" t="s">
        <v>287</v>
      </c>
      <c r="G7" s="127" t="s">
        <v>290</v>
      </c>
    </row>
    <row r="8" spans="2:7">
      <c r="B8" s="124" t="s">
        <v>269</v>
      </c>
      <c r="C8" s="148" t="s">
        <v>276</v>
      </c>
      <c r="D8" s="138" t="s">
        <v>309</v>
      </c>
      <c r="E8" s="145" t="s">
        <v>285</v>
      </c>
      <c r="F8" s="124" t="s">
        <v>288</v>
      </c>
      <c r="G8" s="127" t="s">
        <v>291</v>
      </c>
    </row>
    <row r="9" spans="2:7">
      <c r="B9" s="124" t="s">
        <v>271</v>
      </c>
      <c r="C9" s="148" t="s">
        <v>253</v>
      </c>
      <c r="D9" s="138" t="s">
        <v>310</v>
      </c>
      <c r="E9" s="145" t="s">
        <v>106</v>
      </c>
      <c r="F9" s="124" t="s">
        <v>88</v>
      </c>
      <c r="G9" s="127" t="s">
        <v>292</v>
      </c>
    </row>
    <row r="10" spans="2:7">
      <c r="B10" s="124" t="s">
        <v>270</v>
      </c>
      <c r="C10" s="148" t="s">
        <v>252</v>
      </c>
      <c r="D10" s="138" t="s">
        <v>314</v>
      </c>
      <c r="E10" s="145" t="s">
        <v>85</v>
      </c>
      <c r="F10" s="124" t="s">
        <v>87</v>
      </c>
      <c r="G10" s="127" t="s">
        <v>293</v>
      </c>
    </row>
    <row r="11" spans="2:7">
      <c r="B11" s="124" t="s">
        <v>272</v>
      </c>
      <c r="C11" s="148" t="s">
        <v>251</v>
      </c>
      <c r="D11" s="138" t="s">
        <v>311</v>
      </c>
      <c r="E11" s="145" t="s">
        <v>2</v>
      </c>
      <c r="F11" s="124" t="s">
        <v>86</v>
      </c>
      <c r="G11" s="127" t="s">
        <v>294</v>
      </c>
    </row>
    <row r="12" spans="2:7" ht="17.25" thickBot="1">
      <c r="B12" s="125" t="s">
        <v>273</v>
      </c>
      <c r="C12" s="149" t="s">
        <v>250</v>
      </c>
      <c r="D12" s="139" t="s">
        <v>312</v>
      </c>
      <c r="E12" s="146" t="s">
        <v>3</v>
      </c>
      <c r="F12" s="125" t="s">
        <v>86</v>
      </c>
      <c r="G12" s="128" t="s">
        <v>295</v>
      </c>
    </row>
    <row r="13" spans="2:7">
      <c r="B13" s="107"/>
      <c r="C13" s="107"/>
      <c r="D13" s="107"/>
      <c r="E13" s="107"/>
      <c r="F13" s="107"/>
      <c r="G13" s="107"/>
    </row>
    <row r="14" spans="2:7">
      <c r="B14" s="107" t="s">
        <v>316</v>
      </c>
      <c r="C14" s="107"/>
      <c r="D14" s="107"/>
      <c r="E14" s="107"/>
      <c r="F14" s="107"/>
      <c r="G14" s="107"/>
    </row>
    <row r="15" spans="2:7">
      <c r="B15" s="446" t="s">
        <v>319</v>
      </c>
      <c r="C15" s="452" t="s">
        <v>259</v>
      </c>
      <c r="D15" s="449" t="s">
        <v>260</v>
      </c>
      <c r="E15" s="449"/>
      <c r="F15" s="449"/>
      <c r="G15" s="129" t="s">
        <v>267</v>
      </c>
    </row>
    <row r="16" spans="2:7">
      <c r="B16" s="447"/>
      <c r="C16" s="453"/>
      <c r="D16" s="458" t="s">
        <v>124</v>
      </c>
      <c r="E16" s="135" t="s">
        <v>122</v>
      </c>
      <c r="F16" s="460" t="s">
        <v>123</v>
      </c>
      <c r="G16" s="450" t="s">
        <v>266</v>
      </c>
    </row>
    <row r="17" spans="2:7" ht="17.25" thickBot="1">
      <c r="B17" s="448"/>
      <c r="C17" s="454"/>
      <c r="D17" s="459"/>
      <c r="E17" s="136" t="s">
        <v>264</v>
      </c>
      <c r="F17" s="461"/>
      <c r="G17" s="451"/>
    </row>
    <row r="18" spans="2:7">
      <c r="B18" s="153" t="s">
        <v>320</v>
      </c>
      <c r="C18" s="154" t="s">
        <v>325</v>
      </c>
      <c r="D18" s="455" t="s">
        <v>330</v>
      </c>
      <c r="E18" s="155" t="s">
        <v>346</v>
      </c>
      <c r="F18" s="153" t="s">
        <v>339</v>
      </c>
      <c r="G18" s="156" t="s">
        <v>348</v>
      </c>
    </row>
    <row r="19" spans="2:7">
      <c r="B19" s="124" t="s">
        <v>321</v>
      </c>
      <c r="C19" s="148" t="s">
        <v>326</v>
      </c>
      <c r="D19" s="456"/>
      <c r="E19" s="145" t="s">
        <v>333</v>
      </c>
      <c r="F19" s="124" t="s">
        <v>340</v>
      </c>
      <c r="G19" s="127" t="s">
        <v>289</v>
      </c>
    </row>
    <row r="20" spans="2:7">
      <c r="B20" s="124" t="s">
        <v>322</v>
      </c>
      <c r="C20" s="148" t="s">
        <v>327</v>
      </c>
      <c r="D20" s="456"/>
      <c r="E20" s="145" t="s">
        <v>334</v>
      </c>
      <c r="F20" s="124" t="s">
        <v>341</v>
      </c>
      <c r="G20" s="127" t="s">
        <v>347</v>
      </c>
    </row>
    <row r="21" spans="2:7">
      <c r="B21" s="124" t="s">
        <v>233</v>
      </c>
      <c r="C21" s="148" t="s">
        <v>328</v>
      </c>
      <c r="D21" s="457"/>
      <c r="E21" s="145" t="s">
        <v>335</v>
      </c>
      <c r="F21" s="124" t="s">
        <v>342</v>
      </c>
      <c r="G21" s="127" t="s">
        <v>291</v>
      </c>
    </row>
    <row r="22" spans="2:7">
      <c r="B22" s="124" t="s">
        <v>318</v>
      </c>
      <c r="C22" s="148" t="s">
        <v>329</v>
      </c>
      <c r="D22" s="138" t="s">
        <v>331</v>
      </c>
      <c r="E22" s="145" t="s">
        <v>125</v>
      </c>
      <c r="F22" s="124" t="s">
        <v>343</v>
      </c>
      <c r="G22" s="127" t="s">
        <v>292</v>
      </c>
    </row>
    <row r="23" spans="2:7">
      <c r="B23" s="124" t="s">
        <v>323</v>
      </c>
      <c r="C23" s="148" t="s">
        <v>329</v>
      </c>
      <c r="D23" s="138" t="s">
        <v>89</v>
      </c>
      <c r="E23" s="145" t="s">
        <v>336</v>
      </c>
      <c r="F23" s="124" t="s">
        <v>342</v>
      </c>
      <c r="G23" s="127" t="s">
        <v>292</v>
      </c>
    </row>
    <row r="24" spans="2:7">
      <c r="B24" s="124" t="s">
        <v>324</v>
      </c>
      <c r="C24" s="148" t="s">
        <v>250</v>
      </c>
      <c r="D24" s="138" t="s">
        <v>331</v>
      </c>
      <c r="E24" s="145" t="s">
        <v>337</v>
      </c>
      <c r="F24" s="124" t="s">
        <v>86</v>
      </c>
      <c r="G24" s="127" t="s">
        <v>345</v>
      </c>
    </row>
    <row r="25" spans="2:7" ht="17.25" thickBot="1">
      <c r="B25" s="125" t="s">
        <v>317</v>
      </c>
      <c r="C25" s="149" t="s">
        <v>250</v>
      </c>
      <c r="D25" s="139" t="s">
        <v>332</v>
      </c>
      <c r="E25" s="146" t="s">
        <v>338</v>
      </c>
      <c r="F25" s="125" t="s">
        <v>344</v>
      </c>
      <c r="G25" s="128" t="s">
        <v>345</v>
      </c>
    </row>
  </sheetData>
  <mergeCells count="13">
    <mergeCell ref="B3:B5"/>
    <mergeCell ref="C3:C5"/>
    <mergeCell ref="D3:F3"/>
    <mergeCell ref="B15:B17"/>
    <mergeCell ref="C15:C17"/>
    <mergeCell ref="D15:F15"/>
    <mergeCell ref="D16:D17"/>
    <mergeCell ref="F16:F17"/>
    <mergeCell ref="D18:D21"/>
    <mergeCell ref="G4:G5"/>
    <mergeCell ref="D4:D5"/>
    <mergeCell ref="F4:F5"/>
    <mergeCell ref="G16:G17"/>
  </mergeCells>
  <phoneticPr fontId="1" type="noConversion"/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월 요금계산</vt:lpstr>
      <vt:lpstr>설정</vt:lpstr>
      <vt:lpstr>SKY, LG 비교</vt:lpstr>
      <vt:lpstr>단말기 스펙</vt:lpstr>
      <vt:lpstr>주력요금제</vt:lpstr>
      <vt:lpstr>LTE WARP</vt:lpstr>
      <vt:lpstr>olleh_LTE,3G</vt:lpstr>
      <vt:lpstr>KT할부개월</vt:lpstr>
      <vt:lpstr>SKT할부개월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박성희</dc:creator>
  <cp:lastModifiedBy>박원준</cp:lastModifiedBy>
  <cp:lastPrinted>2012-06-23T07:51:58Z</cp:lastPrinted>
  <dcterms:created xsi:type="dcterms:W3CDTF">2012-01-26T02:31:20Z</dcterms:created>
  <dcterms:modified xsi:type="dcterms:W3CDTF">2012-06-30T05:00:56Z</dcterms:modified>
</cp:coreProperties>
</file>